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op\Desktop\Projects\Adamium\"/>
    </mc:Choice>
  </mc:AlternateContent>
  <xr:revisionPtr revIDLastSave="0" documentId="13_ncr:1_{9B68DCA0-3B9D-496E-B6B8-23B204D55A1F}" xr6:coauthVersionLast="47" xr6:coauthVersionMax="47" xr10:uidLastSave="{00000000-0000-0000-0000-000000000000}"/>
  <bookViews>
    <workbookView xWindow="-113" yWindow="-113" windowWidth="24267" windowHeight="13023" activeTab="7" xr2:uid="{25407F61-2283-45C6-975B-EFCFD319D2EA}"/>
  </bookViews>
  <sheets>
    <sheet name="BLD A1" sheetId="5" r:id="rId1"/>
    <sheet name="BLD A2" sheetId="11" r:id="rId2"/>
    <sheet name="BLD B1" sheetId="12" r:id="rId3"/>
    <sheet name="BLD G1" sheetId="14" r:id="rId4"/>
    <sheet name="BLD G2" sheetId="13" r:id="rId5"/>
    <sheet name="BLD D1" sheetId="15" r:id="rId6"/>
    <sheet name="BLD D2" sheetId="16" r:id="rId7"/>
    <sheet name="ՎԵՐԼՈՒԾՈՒԹՅՈՒՆ" sheetId="2" r:id="rId8"/>
  </sheets>
  <definedNames>
    <definedName name="_xlnm._FilterDatabase" localSheetId="0" hidden="1">'BLD A1'!$A$1:$AF$206</definedName>
    <definedName name="_xlnm._FilterDatabase" localSheetId="1" hidden="1">'BLD A2'!$A$1:$AF$184</definedName>
    <definedName name="_xlnm._FilterDatabase" localSheetId="2" hidden="1">'BLD B1'!$A$1:$AF$190</definedName>
    <definedName name="_xlnm._FilterDatabase" localSheetId="5" hidden="1">'BLD D1'!$A$1:$AF$89</definedName>
    <definedName name="_xlnm._FilterDatabase" localSheetId="6" hidden="1">'BLD D2'!$A$1:$AF$80</definedName>
    <definedName name="_xlnm._FilterDatabase" localSheetId="3" hidden="1">'BLD G1'!$A$1:$AF$141</definedName>
    <definedName name="_xlnm._FilterDatabase" localSheetId="4" hidden="1">'BLD G2'!$A$1:$AF$113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J18" i="2"/>
  <c r="F18" i="2"/>
  <c r="C52" i="2" l="1"/>
  <c r="D66" i="2"/>
  <c r="L64" i="2"/>
  <c r="L63" i="2"/>
  <c r="L62" i="2"/>
  <c r="L61" i="2"/>
  <c r="L60" i="2"/>
  <c r="L59" i="2"/>
  <c r="L58" i="2"/>
  <c r="D65" i="2"/>
  <c r="E65" i="2"/>
  <c r="F65" i="2"/>
  <c r="G65" i="2"/>
  <c r="H65" i="2"/>
  <c r="I65" i="2"/>
  <c r="J65" i="2"/>
  <c r="K65" i="2"/>
  <c r="C65" i="2"/>
  <c r="G66" i="2"/>
  <c r="H66" i="2"/>
  <c r="F66" i="2"/>
  <c r="C66" i="2"/>
  <c r="J66" i="2"/>
  <c r="E66" i="2"/>
  <c r="K66" i="2"/>
  <c r="I66" i="2"/>
  <c r="G49" i="2"/>
  <c r="G48" i="2"/>
  <c r="G47" i="2"/>
  <c r="G46" i="2"/>
  <c r="G45" i="2"/>
  <c r="G44" i="2"/>
  <c r="G43" i="2"/>
  <c r="F51" i="2"/>
  <c r="F50" i="2"/>
  <c r="E50" i="2"/>
  <c r="D50" i="2"/>
  <c r="G50" i="2" s="1"/>
  <c r="E51" i="2"/>
  <c r="D51" i="2"/>
  <c r="K29" i="2"/>
  <c r="K30" i="2"/>
  <c r="K31" i="2"/>
  <c r="J96" i="14"/>
  <c r="K35" i="2"/>
  <c r="J38" i="2"/>
  <c r="J37" i="2"/>
  <c r="J36" i="2"/>
  <c r="J35" i="2"/>
  <c r="J34" i="2"/>
  <c r="K32" i="2"/>
  <c r="J32" i="2"/>
  <c r="J31" i="2"/>
  <c r="J30" i="2"/>
  <c r="J29" i="2"/>
  <c r="J28" i="2"/>
  <c r="J27" i="2"/>
  <c r="I39" i="2"/>
  <c r="H39" i="2"/>
  <c r="G39" i="2"/>
  <c r="F39" i="2"/>
  <c r="E39" i="2"/>
  <c r="W60" i="16"/>
  <c r="R60" i="16"/>
  <c r="M60" i="16"/>
  <c r="L60" i="16"/>
  <c r="K60" i="16"/>
  <c r="I58" i="16"/>
  <c r="H58" i="16"/>
  <c r="G58" i="16"/>
  <c r="S57" i="16"/>
  <c r="X57" i="16" s="1"/>
  <c r="O57" i="16"/>
  <c r="J57" i="16"/>
  <c r="S56" i="16"/>
  <c r="X56" i="16" s="1"/>
  <c r="Y56" i="16" s="1"/>
  <c r="O56" i="16"/>
  <c r="J56" i="16"/>
  <c r="S55" i="16"/>
  <c r="T55" i="16" s="1"/>
  <c r="O55" i="16"/>
  <c r="J55" i="16"/>
  <c r="S54" i="16"/>
  <c r="T54" i="16" s="1"/>
  <c r="O54" i="16"/>
  <c r="J54" i="16"/>
  <c r="S53" i="16"/>
  <c r="X53" i="16" s="1"/>
  <c r="Y53" i="16" s="1"/>
  <c r="O53" i="16"/>
  <c r="J53" i="16"/>
  <c r="S52" i="16"/>
  <c r="X52" i="16" s="1"/>
  <c r="Y52" i="16" s="1"/>
  <c r="O52" i="16"/>
  <c r="J52" i="16"/>
  <c r="S51" i="16"/>
  <c r="T51" i="16" s="1"/>
  <c r="O51" i="16"/>
  <c r="J51" i="16"/>
  <c r="I49" i="16"/>
  <c r="H49" i="16"/>
  <c r="G49" i="16"/>
  <c r="S48" i="16"/>
  <c r="X48" i="16" s="1"/>
  <c r="AC48" i="16" s="1"/>
  <c r="AE48" i="16" s="1"/>
  <c r="AF48" i="16" s="1"/>
  <c r="O48" i="16"/>
  <c r="J48" i="16"/>
  <c r="S47" i="16"/>
  <c r="X47" i="16" s="1"/>
  <c r="AC47" i="16" s="1"/>
  <c r="AE47" i="16" s="1"/>
  <c r="AF47" i="16" s="1"/>
  <c r="O47" i="16"/>
  <c r="J47" i="16"/>
  <c r="S46" i="16"/>
  <c r="O46" i="16"/>
  <c r="J46" i="16"/>
  <c r="P46" i="16" s="1"/>
  <c r="Q46" i="16" s="1"/>
  <c r="S45" i="16"/>
  <c r="X45" i="16" s="1"/>
  <c r="O45" i="16"/>
  <c r="J45" i="16"/>
  <c r="S44" i="16"/>
  <c r="X44" i="16" s="1"/>
  <c r="AC44" i="16" s="1"/>
  <c r="AE44" i="16" s="1"/>
  <c r="AF44" i="16" s="1"/>
  <c r="O44" i="16"/>
  <c r="J44" i="16"/>
  <c r="P44" i="16" s="1"/>
  <c r="Q44" i="16" s="1"/>
  <c r="S43" i="16"/>
  <c r="X43" i="16" s="1"/>
  <c r="AC43" i="16" s="1"/>
  <c r="AE43" i="16" s="1"/>
  <c r="AF43" i="16" s="1"/>
  <c r="O43" i="16"/>
  <c r="J43" i="16"/>
  <c r="S42" i="16"/>
  <c r="X42" i="16" s="1"/>
  <c r="AC42" i="16" s="1"/>
  <c r="AE42" i="16" s="1"/>
  <c r="O42" i="16"/>
  <c r="J42" i="16"/>
  <c r="I40" i="16"/>
  <c r="H40" i="16"/>
  <c r="G40" i="16"/>
  <c r="S39" i="16"/>
  <c r="T39" i="16" s="1"/>
  <c r="O39" i="16"/>
  <c r="J39" i="16"/>
  <c r="S38" i="16"/>
  <c r="T38" i="16" s="1"/>
  <c r="O38" i="16"/>
  <c r="J38" i="16"/>
  <c r="S37" i="16"/>
  <c r="T37" i="16" s="1"/>
  <c r="O37" i="16"/>
  <c r="J37" i="16"/>
  <c r="S36" i="16"/>
  <c r="T36" i="16" s="1"/>
  <c r="O36" i="16"/>
  <c r="J36" i="16"/>
  <c r="S35" i="16"/>
  <c r="T35" i="16" s="1"/>
  <c r="O35" i="16"/>
  <c r="J35" i="16"/>
  <c r="S34" i="16"/>
  <c r="T34" i="16" s="1"/>
  <c r="O34" i="16"/>
  <c r="J34" i="16"/>
  <c r="S33" i="16"/>
  <c r="T33" i="16" s="1"/>
  <c r="O33" i="16"/>
  <c r="J33" i="16"/>
  <c r="I31" i="16"/>
  <c r="H31" i="16"/>
  <c r="G31" i="16"/>
  <c r="S30" i="16"/>
  <c r="T30" i="16" s="1"/>
  <c r="O30" i="16"/>
  <c r="J30" i="16"/>
  <c r="S29" i="16"/>
  <c r="T29" i="16" s="1"/>
  <c r="O29" i="16"/>
  <c r="J29" i="16"/>
  <c r="S28" i="16"/>
  <c r="X28" i="16" s="1"/>
  <c r="O28" i="16"/>
  <c r="J28" i="16"/>
  <c r="P28" i="16" s="1"/>
  <c r="Q28" i="16" s="1"/>
  <c r="S27" i="16"/>
  <c r="X27" i="16" s="1"/>
  <c r="Y27" i="16" s="1"/>
  <c r="O27" i="16"/>
  <c r="J27" i="16"/>
  <c r="S26" i="16"/>
  <c r="X26" i="16" s="1"/>
  <c r="AC26" i="16" s="1"/>
  <c r="AE26" i="16" s="1"/>
  <c r="AF26" i="16" s="1"/>
  <c r="O26" i="16"/>
  <c r="J26" i="16"/>
  <c r="S25" i="16"/>
  <c r="O25" i="16"/>
  <c r="J25" i="16"/>
  <c r="P25" i="16" s="1"/>
  <c r="Q25" i="16" s="1"/>
  <c r="S24" i="16"/>
  <c r="X24" i="16" s="1"/>
  <c r="AC24" i="16" s="1"/>
  <c r="AE24" i="16" s="1"/>
  <c r="O24" i="16"/>
  <c r="J24" i="16"/>
  <c r="P24" i="16" s="1"/>
  <c r="Q24" i="16" s="1"/>
  <c r="I22" i="16"/>
  <c r="H22" i="16"/>
  <c r="G22" i="16"/>
  <c r="S21" i="16"/>
  <c r="X21" i="16" s="1"/>
  <c r="O21" i="16"/>
  <c r="J21" i="16"/>
  <c r="S20" i="16"/>
  <c r="T20" i="16" s="1"/>
  <c r="O20" i="16"/>
  <c r="J20" i="16"/>
  <c r="S19" i="16"/>
  <c r="X19" i="16" s="1"/>
  <c r="Y19" i="16" s="1"/>
  <c r="O19" i="16"/>
  <c r="J19" i="16"/>
  <c r="S18" i="16"/>
  <c r="T18" i="16" s="1"/>
  <c r="O18" i="16"/>
  <c r="J18" i="16"/>
  <c r="S17" i="16"/>
  <c r="X17" i="16" s="1"/>
  <c r="O17" i="16"/>
  <c r="J17" i="16"/>
  <c r="S16" i="16"/>
  <c r="T16" i="16" s="1"/>
  <c r="O16" i="16"/>
  <c r="J16" i="16"/>
  <c r="S15" i="16"/>
  <c r="T15" i="16" s="1"/>
  <c r="O15" i="16"/>
  <c r="J15" i="16"/>
  <c r="I13" i="16"/>
  <c r="H13" i="16"/>
  <c r="H60" i="16" s="1"/>
  <c r="G13" i="16"/>
  <c r="S12" i="16"/>
  <c r="X12" i="16" s="1"/>
  <c r="O12" i="16"/>
  <c r="J12" i="16"/>
  <c r="S11" i="16"/>
  <c r="X11" i="16" s="1"/>
  <c r="O11" i="16"/>
  <c r="J11" i="16"/>
  <c r="S10" i="16"/>
  <c r="T10" i="16" s="1"/>
  <c r="O10" i="16"/>
  <c r="J10" i="16"/>
  <c r="S9" i="16"/>
  <c r="X9" i="16" s="1"/>
  <c r="Y9" i="16" s="1"/>
  <c r="O9" i="16"/>
  <c r="J9" i="16"/>
  <c r="S8" i="16"/>
  <c r="X8" i="16" s="1"/>
  <c r="O8" i="16"/>
  <c r="J8" i="16"/>
  <c r="S7" i="16"/>
  <c r="X7" i="16" s="1"/>
  <c r="O7" i="16"/>
  <c r="J7" i="16"/>
  <c r="S6" i="16"/>
  <c r="X6" i="16" s="1"/>
  <c r="O6" i="16"/>
  <c r="J6" i="16"/>
  <c r="W69" i="15"/>
  <c r="R69" i="15"/>
  <c r="M69" i="15"/>
  <c r="L69" i="15"/>
  <c r="K69" i="15"/>
  <c r="I67" i="15"/>
  <c r="H67" i="15"/>
  <c r="G67" i="15"/>
  <c r="S66" i="15"/>
  <c r="X66" i="15" s="1"/>
  <c r="O66" i="15"/>
  <c r="J66" i="15"/>
  <c r="S65" i="15"/>
  <c r="X65" i="15" s="1"/>
  <c r="O65" i="15"/>
  <c r="J65" i="15"/>
  <c r="S64" i="15"/>
  <c r="O64" i="15"/>
  <c r="J64" i="15"/>
  <c r="P64" i="15" s="1"/>
  <c r="Q64" i="15" s="1"/>
  <c r="S63" i="15"/>
  <c r="X63" i="15" s="1"/>
  <c r="Y63" i="15" s="1"/>
  <c r="O63" i="15"/>
  <c r="J63" i="15"/>
  <c r="S62" i="15"/>
  <c r="X62" i="15" s="1"/>
  <c r="O62" i="15"/>
  <c r="J62" i="15"/>
  <c r="S61" i="15"/>
  <c r="X61" i="15" s="1"/>
  <c r="O61" i="15"/>
  <c r="J61" i="15"/>
  <c r="S60" i="15"/>
  <c r="X60" i="15" s="1"/>
  <c r="O60" i="15"/>
  <c r="J60" i="15"/>
  <c r="I58" i="15"/>
  <c r="H58" i="15"/>
  <c r="G58" i="15"/>
  <c r="S57" i="15"/>
  <c r="X57" i="15" s="1"/>
  <c r="Y57" i="15" s="1"/>
  <c r="O57" i="15"/>
  <c r="J57" i="15"/>
  <c r="S56" i="15"/>
  <c r="T56" i="15" s="1"/>
  <c r="O56" i="15"/>
  <c r="J56" i="15"/>
  <c r="S55" i="15"/>
  <c r="O55" i="15"/>
  <c r="J55" i="15"/>
  <c r="S54" i="15"/>
  <c r="O54" i="15"/>
  <c r="J54" i="15"/>
  <c r="S53" i="15"/>
  <c r="X53" i="15" s="1"/>
  <c r="O53" i="15"/>
  <c r="J53" i="15"/>
  <c r="P53" i="15" s="1"/>
  <c r="Q53" i="15" s="1"/>
  <c r="S52" i="15"/>
  <c r="X52" i="15" s="1"/>
  <c r="Y52" i="15" s="1"/>
  <c r="O52" i="15"/>
  <c r="J52" i="15"/>
  <c r="S51" i="15"/>
  <c r="T51" i="15" s="1"/>
  <c r="O51" i="15"/>
  <c r="J51" i="15"/>
  <c r="P51" i="15" s="1"/>
  <c r="I49" i="15"/>
  <c r="H49" i="15"/>
  <c r="G49" i="15"/>
  <c r="S48" i="15"/>
  <c r="X48" i="15" s="1"/>
  <c r="O48" i="15"/>
  <c r="J48" i="15"/>
  <c r="S47" i="15"/>
  <c r="X47" i="15" s="1"/>
  <c r="O47" i="15"/>
  <c r="J47" i="15"/>
  <c r="S46" i="15"/>
  <c r="T46" i="15" s="1"/>
  <c r="O46" i="15"/>
  <c r="J46" i="15"/>
  <c r="S45" i="15"/>
  <c r="X45" i="15" s="1"/>
  <c r="Y45" i="15" s="1"/>
  <c r="O45" i="15"/>
  <c r="J45" i="15"/>
  <c r="S44" i="15"/>
  <c r="X44" i="15" s="1"/>
  <c r="O44" i="15"/>
  <c r="J44" i="15"/>
  <c r="S43" i="15"/>
  <c r="X43" i="15" s="1"/>
  <c r="O43" i="15"/>
  <c r="J43" i="15"/>
  <c r="P43" i="15" s="1"/>
  <c r="Q43" i="15" s="1"/>
  <c r="S42" i="15"/>
  <c r="X42" i="15" s="1"/>
  <c r="O42" i="15"/>
  <c r="J42" i="15"/>
  <c r="I40" i="15"/>
  <c r="H40" i="15"/>
  <c r="G40" i="15"/>
  <c r="S39" i="15"/>
  <c r="X39" i="15" s="1"/>
  <c r="O39" i="15"/>
  <c r="J39" i="15"/>
  <c r="S38" i="15"/>
  <c r="T38" i="15" s="1"/>
  <c r="O38" i="15"/>
  <c r="J38" i="15"/>
  <c r="S37" i="15"/>
  <c r="X37" i="15" s="1"/>
  <c r="Y37" i="15" s="1"/>
  <c r="O37" i="15"/>
  <c r="J37" i="15"/>
  <c r="S36" i="15"/>
  <c r="X36" i="15" s="1"/>
  <c r="O36" i="15"/>
  <c r="J36" i="15"/>
  <c r="S35" i="15"/>
  <c r="X35" i="15" s="1"/>
  <c r="Y35" i="15" s="1"/>
  <c r="O35" i="15"/>
  <c r="J35" i="15"/>
  <c r="S34" i="15"/>
  <c r="X34" i="15" s="1"/>
  <c r="O34" i="15"/>
  <c r="J34" i="15"/>
  <c r="S33" i="15"/>
  <c r="X33" i="15" s="1"/>
  <c r="Y33" i="15" s="1"/>
  <c r="O33" i="15"/>
  <c r="J33" i="15"/>
  <c r="I31" i="15"/>
  <c r="H31" i="15"/>
  <c r="G31" i="15"/>
  <c r="S30" i="15"/>
  <c r="T30" i="15" s="1"/>
  <c r="O30" i="15"/>
  <c r="J30" i="15"/>
  <c r="P30" i="15" s="1"/>
  <c r="Q30" i="15" s="1"/>
  <c r="S29" i="15"/>
  <c r="T29" i="15" s="1"/>
  <c r="O29" i="15"/>
  <c r="J29" i="15"/>
  <c r="S28" i="15"/>
  <c r="X28" i="15" s="1"/>
  <c r="Y28" i="15" s="1"/>
  <c r="O28" i="15"/>
  <c r="J28" i="15"/>
  <c r="S27" i="15"/>
  <c r="T27" i="15" s="1"/>
  <c r="O27" i="15"/>
  <c r="J27" i="15"/>
  <c r="S26" i="15"/>
  <c r="T26" i="15" s="1"/>
  <c r="O26" i="15"/>
  <c r="J26" i="15"/>
  <c r="P26" i="15" s="1"/>
  <c r="Q26" i="15" s="1"/>
  <c r="S25" i="15"/>
  <c r="T25" i="15" s="1"/>
  <c r="O25" i="15"/>
  <c r="J25" i="15"/>
  <c r="P25" i="15" s="1"/>
  <c r="Q25" i="15" s="1"/>
  <c r="S24" i="15"/>
  <c r="T24" i="15" s="1"/>
  <c r="O24" i="15"/>
  <c r="J24" i="15"/>
  <c r="P24" i="15" s="1"/>
  <c r="I22" i="15"/>
  <c r="H22" i="15"/>
  <c r="G22" i="15"/>
  <c r="S21" i="15"/>
  <c r="T21" i="15" s="1"/>
  <c r="O21" i="15"/>
  <c r="J21" i="15"/>
  <c r="S20" i="15"/>
  <c r="T20" i="15" s="1"/>
  <c r="O20" i="15"/>
  <c r="J20" i="15"/>
  <c r="S19" i="15"/>
  <c r="T19" i="15" s="1"/>
  <c r="O19" i="15"/>
  <c r="J19" i="15"/>
  <c r="S18" i="15"/>
  <c r="T18" i="15" s="1"/>
  <c r="O18" i="15"/>
  <c r="J18" i="15"/>
  <c r="S17" i="15"/>
  <c r="T17" i="15" s="1"/>
  <c r="O17" i="15"/>
  <c r="J17" i="15"/>
  <c r="S16" i="15"/>
  <c r="T16" i="15" s="1"/>
  <c r="O16" i="15"/>
  <c r="J16" i="15"/>
  <c r="S15" i="15"/>
  <c r="T15" i="15" s="1"/>
  <c r="O15" i="15"/>
  <c r="J15" i="15"/>
  <c r="I13" i="15"/>
  <c r="H13" i="15"/>
  <c r="G13" i="15"/>
  <c r="S12" i="15"/>
  <c r="X12" i="15" s="1"/>
  <c r="O12" i="15"/>
  <c r="J12" i="15"/>
  <c r="S11" i="15"/>
  <c r="X11" i="15" s="1"/>
  <c r="O11" i="15"/>
  <c r="J11" i="15"/>
  <c r="P11" i="15" s="1"/>
  <c r="S10" i="15"/>
  <c r="X10" i="15" s="1"/>
  <c r="O10" i="15"/>
  <c r="J10" i="15"/>
  <c r="P10" i="15" s="1"/>
  <c r="Q10" i="15" s="1"/>
  <c r="S9" i="15"/>
  <c r="X9" i="15" s="1"/>
  <c r="O9" i="15"/>
  <c r="J9" i="15"/>
  <c r="S8" i="15"/>
  <c r="X8" i="15" s="1"/>
  <c r="O8" i="15"/>
  <c r="J8" i="15"/>
  <c r="P8" i="15" s="1"/>
  <c r="Q8" i="15" s="1"/>
  <c r="S7" i="15"/>
  <c r="X7" i="15" s="1"/>
  <c r="O7" i="15"/>
  <c r="J7" i="15"/>
  <c r="S6" i="15"/>
  <c r="X6" i="15" s="1"/>
  <c r="O6" i="15"/>
  <c r="J6" i="15"/>
  <c r="P6" i="15" s="1"/>
  <c r="Q6" i="15" s="1"/>
  <c r="J75" i="13"/>
  <c r="P75" i="13" s="1"/>
  <c r="Q75" i="13" s="1"/>
  <c r="O75" i="13"/>
  <c r="S75" i="13"/>
  <c r="X75" i="13" s="1"/>
  <c r="Y75" i="13" s="1"/>
  <c r="W121" i="14"/>
  <c r="R121" i="14"/>
  <c r="M121" i="14"/>
  <c r="L121" i="14"/>
  <c r="K121" i="14"/>
  <c r="I118" i="14"/>
  <c r="H118" i="14"/>
  <c r="G118" i="14"/>
  <c r="S117" i="14"/>
  <c r="X117" i="14" s="1"/>
  <c r="Y117" i="14" s="1"/>
  <c r="O117" i="14"/>
  <c r="J117" i="14"/>
  <c r="J118" i="14" s="1"/>
  <c r="I115" i="14"/>
  <c r="H115" i="14"/>
  <c r="G115" i="14"/>
  <c r="S114" i="14"/>
  <c r="O114" i="14"/>
  <c r="J114" i="14"/>
  <c r="P114" i="14" s="1"/>
  <c r="Q114" i="14" s="1"/>
  <c r="S113" i="14"/>
  <c r="T113" i="14" s="1"/>
  <c r="O113" i="14"/>
  <c r="J113" i="14"/>
  <c r="P113" i="14" s="1"/>
  <c r="I111" i="14"/>
  <c r="H111" i="14"/>
  <c r="G111" i="14"/>
  <c r="S110" i="14"/>
  <c r="T110" i="14" s="1"/>
  <c r="O110" i="14"/>
  <c r="J110" i="14"/>
  <c r="S109" i="14"/>
  <c r="O109" i="14"/>
  <c r="J109" i="14"/>
  <c r="S108" i="14"/>
  <c r="T108" i="14" s="1"/>
  <c r="O108" i="14"/>
  <c r="J108" i="14"/>
  <c r="P108" i="14" s="1"/>
  <c r="Q108" i="14" s="1"/>
  <c r="S107" i="14"/>
  <c r="T107" i="14" s="1"/>
  <c r="O107" i="14"/>
  <c r="J107" i="14"/>
  <c r="S106" i="14"/>
  <c r="T106" i="14" s="1"/>
  <c r="O106" i="14"/>
  <c r="J106" i="14"/>
  <c r="S105" i="14"/>
  <c r="O105" i="14"/>
  <c r="J105" i="14"/>
  <c r="I103" i="14"/>
  <c r="H103" i="14"/>
  <c r="G103" i="14"/>
  <c r="S102" i="14"/>
  <c r="T102" i="14" s="1"/>
  <c r="O102" i="14"/>
  <c r="J102" i="14"/>
  <c r="S101" i="14"/>
  <c r="X101" i="14" s="1"/>
  <c r="AC101" i="14" s="1"/>
  <c r="AE101" i="14" s="1"/>
  <c r="AF101" i="14" s="1"/>
  <c r="O101" i="14"/>
  <c r="J101" i="14"/>
  <c r="S100" i="14"/>
  <c r="X100" i="14" s="1"/>
  <c r="O100" i="14"/>
  <c r="J100" i="14"/>
  <c r="S99" i="14"/>
  <c r="X99" i="14" s="1"/>
  <c r="Y99" i="14" s="1"/>
  <c r="O99" i="14"/>
  <c r="J99" i="14"/>
  <c r="S98" i="14"/>
  <c r="T98" i="14" s="1"/>
  <c r="O98" i="14"/>
  <c r="J98" i="14"/>
  <c r="S97" i="14"/>
  <c r="T97" i="14" s="1"/>
  <c r="O97" i="14"/>
  <c r="J97" i="14"/>
  <c r="S96" i="14"/>
  <c r="T96" i="14" s="1"/>
  <c r="O96" i="14"/>
  <c r="I94" i="14"/>
  <c r="H94" i="14"/>
  <c r="G94" i="14"/>
  <c r="S93" i="14"/>
  <c r="T93" i="14" s="1"/>
  <c r="O93" i="14"/>
  <c r="J93" i="14"/>
  <c r="P93" i="14" s="1"/>
  <c r="Q93" i="14" s="1"/>
  <c r="S92" i="14"/>
  <c r="T92" i="14" s="1"/>
  <c r="O92" i="14"/>
  <c r="J92" i="14"/>
  <c r="S91" i="14"/>
  <c r="T91" i="14" s="1"/>
  <c r="O91" i="14"/>
  <c r="J91" i="14"/>
  <c r="P91" i="14" s="1"/>
  <c r="Q91" i="14" s="1"/>
  <c r="S90" i="14"/>
  <c r="O90" i="14"/>
  <c r="J90" i="14"/>
  <c r="P90" i="14" s="1"/>
  <c r="Q90" i="14" s="1"/>
  <c r="S89" i="14"/>
  <c r="T89" i="14" s="1"/>
  <c r="O89" i="14"/>
  <c r="J89" i="14"/>
  <c r="P89" i="14" s="1"/>
  <c r="Q89" i="14" s="1"/>
  <c r="S88" i="14"/>
  <c r="T88" i="14" s="1"/>
  <c r="O88" i="14"/>
  <c r="J88" i="14"/>
  <c r="P88" i="14" s="1"/>
  <c r="Q88" i="14" s="1"/>
  <c r="S87" i="14"/>
  <c r="T87" i="14" s="1"/>
  <c r="O87" i="14"/>
  <c r="J87" i="14"/>
  <c r="I85" i="14"/>
  <c r="H85" i="14"/>
  <c r="G85" i="14"/>
  <c r="S84" i="14"/>
  <c r="X84" i="14" s="1"/>
  <c r="O84" i="14"/>
  <c r="J84" i="14"/>
  <c r="S83" i="14"/>
  <c r="T83" i="14" s="1"/>
  <c r="O83" i="14"/>
  <c r="J83" i="14"/>
  <c r="S82" i="14"/>
  <c r="X82" i="14" s="1"/>
  <c r="O82" i="14"/>
  <c r="J82" i="14"/>
  <c r="P82" i="14" s="1"/>
  <c r="Q82" i="14" s="1"/>
  <c r="S81" i="14"/>
  <c r="T81" i="14" s="1"/>
  <c r="O81" i="14"/>
  <c r="J81" i="14"/>
  <c r="S80" i="14"/>
  <c r="T80" i="14" s="1"/>
  <c r="O80" i="14"/>
  <c r="J80" i="14"/>
  <c r="S79" i="14"/>
  <c r="T79" i="14" s="1"/>
  <c r="O79" i="14"/>
  <c r="J79" i="14"/>
  <c r="S78" i="14"/>
  <c r="T78" i="14" s="1"/>
  <c r="O78" i="14"/>
  <c r="J78" i="14"/>
  <c r="I76" i="14"/>
  <c r="H76" i="14"/>
  <c r="G76" i="14"/>
  <c r="S75" i="14"/>
  <c r="O75" i="14"/>
  <c r="J75" i="14"/>
  <c r="P75" i="14" s="1"/>
  <c r="Q75" i="14" s="1"/>
  <c r="S74" i="14"/>
  <c r="T74" i="14" s="1"/>
  <c r="O74" i="14"/>
  <c r="J74" i="14"/>
  <c r="S73" i="14"/>
  <c r="T73" i="14" s="1"/>
  <c r="O73" i="14"/>
  <c r="J73" i="14"/>
  <c r="S72" i="14"/>
  <c r="T72" i="14" s="1"/>
  <c r="O72" i="14"/>
  <c r="J72" i="14"/>
  <c r="S71" i="14"/>
  <c r="T71" i="14" s="1"/>
  <c r="O71" i="14"/>
  <c r="J71" i="14"/>
  <c r="S70" i="14"/>
  <c r="T70" i="14" s="1"/>
  <c r="O70" i="14"/>
  <c r="J70" i="14"/>
  <c r="S69" i="14"/>
  <c r="O69" i="14"/>
  <c r="J69" i="14"/>
  <c r="P69" i="14" s="1"/>
  <c r="I67" i="14"/>
  <c r="H67" i="14"/>
  <c r="G67" i="14"/>
  <c r="S66" i="14"/>
  <c r="X66" i="14" s="1"/>
  <c r="O66" i="14"/>
  <c r="J66" i="14"/>
  <c r="P66" i="14" s="1"/>
  <c r="Q66" i="14" s="1"/>
  <c r="S65" i="14"/>
  <c r="X65" i="14" s="1"/>
  <c r="O65" i="14"/>
  <c r="J65" i="14"/>
  <c r="S64" i="14"/>
  <c r="T64" i="14" s="1"/>
  <c r="O64" i="14"/>
  <c r="J64" i="14"/>
  <c r="S63" i="14"/>
  <c r="X63" i="14" s="1"/>
  <c r="O63" i="14"/>
  <c r="J63" i="14"/>
  <c r="P63" i="14" s="1"/>
  <c r="Q63" i="14" s="1"/>
  <c r="S62" i="14"/>
  <c r="O62" i="14"/>
  <c r="J62" i="14"/>
  <c r="S61" i="14"/>
  <c r="O61" i="14"/>
  <c r="J61" i="14"/>
  <c r="P61" i="14" s="1"/>
  <c r="Q61" i="14" s="1"/>
  <c r="S60" i="14"/>
  <c r="X60" i="14" s="1"/>
  <c r="O60" i="14"/>
  <c r="J60" i="14"/>
  <c r="P60" i="14" s="1"/>
  <c r="Q60" i="14" s="1"/>
  <c r="I58" i="14"/>
  <c r="H58" i="14"/>
  <c r="G58" i="14"/>
  <c r="S57" i="14"/>
  <c r="T57" i="14" s="1"/>
  <c r="O57" i="14"/>
  <c r="J57" i="14"/>
  <c r="S56" i="14"/>
  <c r="T56" i="14" s="1"/>
  <c r="O56" i="14"/>
  <c r="J56" i="14"/>
  <c r="S55" i="14"/>
  <c r="X55" i="14" s="1"/>
  <c r="AC55" i="14" s="1"/>
  <c r="AE55" i="14" s="1"/>
  <c r="AF55" i="14" s="1"/>
  <c r="O55" i="14"/>
  <c r="J55" i="14"/>
  <c r="P55" i="14" s="1"/>
  <c r="Q55" i="14" s="1"/>
  <c r="S54" i="14"/>
  <c r="X54" i="14" s="1"/>
  <c r="Y54" i="14" s="1"/>
  <c r="O54" i="14"/>
  <c r="J54" i="14"/>
  <c r="S53" i="14"/>
  <c r="X53" i="14" s="1"/>
  <c r="Y53" i="14" s="1"/>
  <c r="O53" i="14"/>
  <c r="J53" i="14"/>
  <c r="S52" i="14"/>
  <c r="T52" i="14" s="1"/>
  <c r="O52" i="14"/>
  <c r="J52" i="14"/>
  <c r="S51" i="14"/>
  <c r="X51" i="14" s="1"/>
  <c r="AC51" i="14" s="1"/>
  <c r="AE51" i="14" s="1"/>
  <c r="O51" i="14"/>
  <c r="J51" i="14"/>
  <c r="I49" i="14"/>
  <c r="H49" i="14"/>
  <c r="G49" i="14"/>
  <c r="S48" i="14"/>
  <c r="X48" i="14" s="1"/>
  <c r="AC48" i="14" s="1"/>
  <c r="AD48" i="14" s="1"/>
  <c r="O48" i="14"/>
  <c r="J48" i="14"/>
  <c r="P48" i="14" s="1"/>
  <c r="Q48" i="14" s="1"/>
  <c r="S47" i="14"/>
  <c r="X47" i="14" s="1"/>
  <c r="AC47" i="14" s="1"/>
  <c r="AE47" i="14" s="1"/>
  <c r="AF47" i="14" s="1"/>
  <c r="O47" i="14"/>
  <c r="J47" i="14"/>
  <c r="P47" i="14" s="1"/>
  <c r="Q47" i="14" s="1"/>
  <c r="S46" i="14"/>
  <c r="X46" i="14" s="1"/>
  <c r="Y46" i="14" s="1"/>
  <c r="O46" i="14"/>
  <c r="J46" i="14"/>
  <c r="S45" i="14"/>
  <c r="X45" i="14" s="1"/>
  <c r="Y45" i="14" s="1"/>
  <c r="O45" i="14"/>
  <c r="J45" i="14"/>
  <c r="S44" i="14"/>
  <c r="X44" i="14" s="1"/>
  <c r="AC44" i="14" s="1"/>
  <c r="AE44" i="14" s="1"/>
  <c r="AF44" i="14" s="1"/>
  <c r="O44" i="14"/>
  <c r="J44" i="14"/>
  <c r="P44" i="14" s="1"/>
  <c r="Q44" i="14" s="1"/>
  <c r="S43" i="14"/>
  <c r="X43" i="14" s="1"/>
  <c r="AC43" i="14" s="1"/>
  <c r="AE43" i="14" s="1"/>
  <c r="AF43" i="14" s="1"/>
  <c r="O43" i="14"/>
  <c r="J43" i="14"/>
  <c r="S42" i="14"/>
  <c r="X42" i="14" s="1"/>
  <c r="AC42" i="14" s="1"/>
  <c r="AE42" i="14" s="1"/>
  <c r="O42" i="14"/>
  <c r="J42" i="14"/>
  <c r="I40" i="14"/>
  <c r="H40" i="14"/>
  <c r="G40" i="14"/>
  <c r="S39" i="14"/>
  <c r="O39" i="14"/>
  <c r="J39" i="14"/>
  <c r="P39" i="14" s="1"/>
  <c r="Q39" i="14" s="1"/>
  <c r="S38" i="14"/>
  <c r="T38" i="14" s="1"/>
  <c r="O38" i="14"/>
  <c r="J38" i="14"/>
  <c r="P38" i="14" s="1"/>
  <c r="Q38" i="14" s="1"/>
  <c r="S37" i="14"/>
  <c r="X37" i="14" s="1"/>
  <c r="Y37" i="14" s="1"/>
  <c r="O37" i="14"/>
  <c r="J37" i="14"/>
  <c r="S36" i="14"/>
  <c r="X36" i="14" s="1"/>
  <c r="Y36" i="14" s="1"/>
  <c r="O36" i="14"/>
  <c r="J36" i="14"/>
  <c r="P36" i="14" s="1"/>
  <c r="Q36" i="14" s="1"/>
  <c r="S35" i="14"/>
  <c r="X35" i="14" s="1"/>
  <c r="Y35" i="14" s="1"/>
  <c r="O35" i="14"/>
  <c r="J35" i="14"/>
  <c r="P35" i="14" s="1"/>
  <c r="Q35" i="14" s="1"/>
  <c r="S34" i="14"/>
  <c r="X34" i="14" s="1"/>
  <c r="Y34" i="14" s="1"/>
  <c r="O34" i="14"/>
  <c r="J34" i="14"/>
  <c r="P34" i="14" s="1"/>
  <c r="Q34" i="14" s="1"/>
  <c r="S33" i="14"/>
  <c r="X33" i="14" s="1"/>
  <c r="Y33" i="14" s="1"/>
  <c r="O33" i="14"/>
  <c r="J33" i="14"/>
  <c r="P33" i="14" s="1"/>
  <c r="I31" i="14"/>
  <c r="H31" i="14"/>
  <c r="G31" i="14"/>
  <c r="S30" i="14"/>
  <c r="X30" i="14" s="1"/>
  <c r="O30" i="14"/>
  <c r="J30" i="14"/>
  <c r="S29" i="14"/>
  <c r="T29" i="14" s="1"/>
  <c r="O29" i="14"/>
  <c r="J29" i="14"/>
  <c r="S28" i="14"/>
  <c r="T28" i="14" s="1"/>
  <c r="O28" i="14"/>
  <c r="J28" i="14"/>
  <c r="P28" i="14" s="1"/>
  <c r="Q28" i="14" s="1"/>
  <c r="S27" i="14"/>
  <c r="X27" i="14" s="1"/>
  <c r="Y27" i="14" s="1"/>
  <c r="O27" i="14"/>
  <c r="J27" i="14"/>
  <c r="S26" i="14"/>
  <c r="T26" i="14" s="1"/>
  <c r="O26" i="14"/>
  <c r="J26" i="14"/>
  <c r="S25" i="14"/>
  <c r="T25" i="14" s="1"/>
  <c r="O25" i="14"/>
  <c r="J25" i="14"/>
  <c r="S24" i="14"/>
  <c r="X24" i="14" s="1"/>
  <c r="Y24" i="14" s="1"/>
  <c r="O24" i="14"/>
  <c r="J24" i="14"/>
  <c r="I22" i="14"/>
  <c r="H22" i="14"/>
  <c r="G22" i="14"/>
  <c r="S21" i="14"/>
  <c r="T21" i="14" s="1"/>
  <c r="O21" i="14"/>
  <c r="J21" i="14"/>
  <c r="S20" i="14"/>
  <c r="X20" i="14" s="1"/>
  <c r="Y20" i="14" s="1"/>
  <c r="O20" i="14"/>
  <c r="J20" i="14"/>
  <c r="P20" i="14" s="1"/>
  <c r="Q20" i="14" s="1"/>
  <c r="S19" i="14"/>
  <c r="X19" i="14" s="1"/>
  <c r="Y19" i="14" s="1"/>
  <c r="O19" i="14"/>
  <c r="J19" i="14"/>
  <c r="S18" i="14"/>
  <c r="X18" i="14" s="1"/>
  <c r="AC18" i="14" s="1"/>
  <c r="O18" i="14"/>
  <c r="J18" i="14"/>
  <c r="S17" i="14"/>
  <c r="T17" i="14" s="1"/>
  <c r="O17" i="14"/>
  <c r="J17" i="14"/>
  <c r="S16" i="14"/>
  <c r="T16" i="14" s="1"/>
  <c r="O16" i="14"/>
  <c r="J16" i="14"/>
  <c r="S15" i="14"/>
  <c r="X15" i="14" s="1"/>
  <c r="AC15" i="14" s="1"/>
  <c r="AD15" i="14" s="1"/>
  <c r="O15" i="14"/>
  <c r="J15" i="14"/>
  <c r="I13" i="14"/>
  <c r="H13" i="14"/>
  <c r="G13" i="14"/>
  <c r="S12" i="14"/>
  <c r="T12" i="14" s="1"/>
  <c r="O12" i="14"/>
  <c r="J12" i="14"/>
  <c r="S11" i="14"/>
  <c r="T11" i="14" s="1"/>
  <c r="O11" i="14"/>
  <c r="J11" i="14"/>
  <c r="S10" i="14"/>
  <c r="X10" i="14" s="1"/>
  <c r="Y10" i="14" s="1"/>
  <c r="O10" i="14"/>
  <c r="J10" i="14"/>
  <c r="S9" i="14"/>
  <c r="T9" i="14" s="1"/>
  <c r="O9" i="14"/>
  <c r="J9" i="14"/>
  <c r="P9" i="14" s="1"/>
  <c r="Q9" i="14" s="1"/>
  <c r="S8" i="14"/>
  <c r="T8" i="14" s="1"/>
  <c r="O8" i="14"/>
  <c r="J8" i="14"/>
  <c r="P8" i="14" s="1"/>
  <c r="Q8" i="14" s="1"/>
  <c r="S7" i="14"/>
  <c r="T7" i="14" s="1"/>
  <c r="O7" i="14"/>
  <c r="J7" i="14"/>
  <c r="P7" i="14" s="1"/>
  <c r="Q7" i="14" s="1"/>
  <c r="S6" i="14"/>
  <c r="T6" i="14" s="1"/>
  <c r="O6" i="14"/>
  <c r="J6" i="14"/>
  <c r="I91" i="13"/>
  <c r="H91" i="13"/>
  <c r="G91" i="13"/>
  <c r="S90" i="13"/>
  <c r="T90" i="13" s="1"/>
  <c r="O90" i="13"/>
  <c r="J90" i="13"/>
  <c r="S89" i="13"/>
  <c r="T89" i="13" s="1"/>
  <c r="O89" i="13"/>
  <c r="J89" i="13"/>
  <c r="S88" i="13"/>
  <c r="T88" i="13" s="1"/>
  <c r="O88" i="13"/>
  <c r="J88" i="13"/>
  <c r="S87" i="13"/>
  <c r="T87" i="13" s="1"/>
  <c r="O87" i="13"/>
  <c r="J87" i="13"/>
  <c r="S86" i="13"/>
  <c r="T86" i="13" s="1"/>
  <c r="O86" i="13"/>
  <c r="J86" i="13"/>
  <c r="W93" i="13"/>
  <c r="R93" i="13"/>
  <c r="M93" i="13"/>
  <c r="L93" i="13"/>
  <c r="K93" i="13"/>
  <c r="I84" i="13"/>
  <c r="H84" i="13"/>
  <c r="G84" i="13"/>
  <c r="S83" i="13"/>
  <c r="T83" i="13" s="1"/>
  <c r="O83" i="13"/>
  <c r="J83" i="13"/>
  <c r="S82" i="13"/>
  <c r="O82" i="13"/>
  <c r="J82" i="13"/>
  <c r="S81" i="13"/>
  <c r="O81" i="13"/>
  <c r="J81" i="13"/>
  <c r="S80" i="13"/>
  <c r="T80" i="13" s="1"/>
  <c r="O80" i="13"/>
  <c r="J80" i="13"/>
  <c r="S79" i="13"/>
  <c r="T79" i="13" s="1"/>
  <c r="O79" i="13"/>
  <c r="J79" i="13"/>
  <c r="S78" i="13"/>
  <c r="T78" i="13" s="1"/>
  <c r="O78" i="13"/>
  <c r="J78" i="13"/>
  <c r="I76" i="13"/>
  <c r="H76" i="13"/>
  <c r="G76" i="13"/>
  <c r="S74" i="13"/>
  <c r="O74" i="13"/>
  <c r="J74" i="13"/>
  <c r="P74" i="13" s="1"/>
  <c r="Q74" i="13" s="1"/>
  <c r="S73" i="13"/>
  <c r="X73" i="13" s="1"/>
  <c r="Y73" i="13" s="1"/>
  <c r="O73" i="13"/>
  <c r="J73" i="13"/>
  <c r="S72" i="13"/>
  <c r="X72" i="13" s="1"/>
  <c r="Y72" i="13" s="1"/>
  <c r="O72" i="13"/>
  <c r="J72" i="13"/>
  <c r="S71" i="13"/>
  <c r="X71" i="13" s="1"/>
  <c r="Y71" i="13" s="1"/>
  <c r="O71" i="13"/>
  <c r="J71" i="13"/>
  <c r="P71" i="13" s="1"/>
  <c r="Q71" i="13" s="1"/>
  <c r="S70" i="13"/>
  <c r="T70" i="13" s="1"/>
  <c r="O70" i="13"/>
  <c r="J70" i="13"/>
  <c r="S69" i="13"/>
  <c r="T69" i="13" s="1"/>
  <c r="O69" i="13"/>
  <c r="J69" i="13"/>
  <c r="I67" i="13"/>
  <c r="H67" i="13"/>
  <c r="G67" i="13"/>
  <c r="S66" i="13"/>
  <c r="O66" i="13"/>
  <c r="J66" i="13"/>
  <c r="S65" i="13"/>
  <c r="O65" i="13"/>
  <c r="J65" i="13"/>
  <c r="P65" i="13" s="1"/>
  <c r="Q65" i="13" s="1"/>
  <c r="S64" i="13"/>
  <c r="X64" i="13" s="1"/>
  <c r="Y64" i="13" s="1"/>
  <c r="O64" i="13"/>
  <c r="J64" i="13"/>
  <c r="S63" i="13"/>
  <c r="O63" i="13"/>
  <c r="J63" i="13"/>
  <c r="P63" i="13" s="1"/>
  <c r="Q63" i="13" s="1"/>
  <c r="S62" i="13"/>
  <c r="O62" i="13"/>
  <c r="J62" i="13"/>
  <c r="P62" i="13" s="1"/>
  <c r="Q62" i="13" s="1"/>
  <c r="S61" i="13"/>
  <c r="O61" i="13"/>
  <c r="J61" i="13"/>
  <c r="P61" i="13" s="1"/>
  <c r="Q61" i="13" s="1"/>
  <c r="S60" i="13"/>
  <c r="O60" i="13"/>
  <c r="J60" i="13"/>
  <c r="P60" i="13" s="1"/>
  <c r="I58" i="13"/>
  <c r="H58" i="13"/>
  <c r="G58" i="13"/>
  <c r="S57" i="13"/>
  <c r="X57" i="13" s="1"/>
  <c r="O57" i="13"/>
  <c r="J57" i="13"/>
  <c r="S56" i="13"/>
  <c r="T56" i="13" s="1"/>
  <c r="O56" i="13"/>
  <c r="J56" i="13"/>
  <c r="S55" i="13"/>
  <c r="O55" i="13"/>
  <c r="J55" i="13"/>
  <c r="S54" i="13"/>
  <c r="T54" i="13" s="1"/>
  <c r="O54" i="13"/>
  <c r="J54" i="13"/>
  <c r="S53" i="13"/>
  <c r="O53" i="13"/>
  <c r="J53" i="13"/>
  <c r="S52" i="13"/>
  <c r="X52" i="13" s="1"/>
  <c r="O52" i="13"/>
  <c r="J52" i="13"/>
  <c r="S51" i="13"/>
  <c r="T51" i="13" s="1"/>
  <c r="O51" i="13"/>
  <c r="J51" i="13"/>
  <c r="I49" i="13"/>
  <c r="H49" i="13"/>
  <c r="G49" i="13"/>
  <c r="S48" i="13"/>
  <c r="X48" i="13" s="1"/>
  <c r="O48" i="13"/>
  <c r="J48" i="13"/>
  <c r="S47" i="13"/>
  <c r="X47" i="13" s="1"/>
  <c r="O47" i="13"/>
  <c r="J47" i="13"/>
  <c r="P47" i="13" s="1"/>
  <c r="Q47" i="13" s="1"/>
  <c r="S46" i="13"/>
  <c r="O46" i="13"/>
  <c r="J46" i="13"/>
  <c r="P46" i="13" s="1"/>
  <c r="Q46" i="13" s="1"/>
  <c r="S45" i="13"/>
  <c r="X45" i="13" s="1"/>
  <c r="Y45" i="13" s="1"/>
  <c r="O45" i="13"/>
  <c r="J45" i="13"/>
  <c r="P45" i="13" s="1"/>
  <c r="Q45" i="13" s="1"/>
  <c r="S44" i="13"/>
  <c r="X44" i="13" s="1"/>
  <c r="O44" i="13"/>
  <c r="J44" i="13"/>
  <c r="P44" i="13" s="1"/>
  <c r="Q44" i="13" s="1"/>
  <c r="S43" i="13"/>
  <c r="T43" i="13" s="1"/>
  <c r="O43" i="13"/>
  <c r="J43" i="13"/>
  <c r="P43" i="13" s="1"/>
  <c r="Q43" i="13" s="1"/>
  <c r="S42" i="13"/>
  <c r="X42" i="13" s="1"/>
  <c r="O42" i="13"/>
  <c r="J42" i="13"/>
  <c r="I40" i="13"/>
  <c r="H40" i="13"/>
  <c r="G40" i="13"/>
  <c r="S39" i="13"/>
  <c r="O39" i="13"/>
  <c r="J39" i="13"/>
  <c r="S38" i="13"/>
  <c r="T38" i="13" s="1"/>
  <c r="O38" i="13"/>
  <c r="J38" i="13"/>
  <c r="S37" i="13"/>
  <c r="O37" i="13"/>
  <c r="J37" i="13"/>
  <c r="S36" i="13"/>
  <c r="T36" i="13" s="1"/>
  <c r="O36" i="13"/>
  <c r="J36" i="13"/>
  <c r="P36" i="13" s="1"/>
  <c r="Q36" i="13" s="1"/>
  <c r="S35" i="13"/>
  <c r="T35" i="13" s="1"/>
  <c r="O35" i="13"/>
  <c r="J35" i="13"/>
  <c r="S34" i="13"/>
  <c r="O34" i="13"/>
  <c r="J34" i="13"/>
  <c r="P34" i="13" s="1"/>
  <c r="Q34" i="13" s="1"/>
  <c r="S33" i="13"/>
  <c r="T33" i="13" s="1"/>
  <c r="O33" i="13"/>
  <c r="J33" i="13"/>
  <c r="I31" i="13"/>
  <c r="H31" i="13"/>
  <c r="G31" i="13"/>
  <c r="S30" i="13"/>
  <c r="X30" i="13" s="1"/>
  <c r="AC30" i="13" s="1"/>
  <c r="AE30" i="13" s="1"/>
  <c r="AF30" i="13" s="1"/>
  <c r="O30" i="13"/>
  <c r="J30" i="13"/>
  <c r="P30" i="13" s="1"/>
  <c r="Q30" i="13" s="1"/>
  <c r="S29" i="13"/>
  <c r="X29" i="13" s="1"/>
  <c r="AC29" i="13" s="1"/>
  <c r="AE29" i="13" s="1"/>
  <c r="AF29" i="13" s="1"/>
  <c r="O29" i="13"/>
  <c r="J29" i="13"/>
  <c r="P29" i="13" s="1"/>
  <c r="Q29" i="13" s="1"/>
  <c r="S28" i="13"/>
  <c r="T28" i="13" s="1"/>
  <c r="O28" i="13"/>
  <c r="J28" i="13"/>
  <c r="P28" i="13" s="1"/>
  <c r="Q28" i="13" s="1"/>
  <c r="S27" i="13"/>
  <c r="O27" i="13"/>
  <c r="J27" i="13"/>
  <c r="P27" i="13" s="1"/>
  <c r="Q27" i="13" s="1"/>
  <c r="S26" i="13"/>
  <c r="X26" i="13" s="1"/>
  <c r="AC26" i="13" s="1"/>
  <c r="AD26" i="13" s="1"/>
  <c r="O26" i="13"/>
  <c r="J26" i="13"/>
  <c r="P26" i="13" s="1"/>
  <c r="Q26" i="13" s="1"/>
  <c r="S25" i="13"/>
  <c r="X25" i="13" s="1"/>
  <c r="O25" i="13"/>
  <c r="J25" i="13"/>
  <c r="P25" i="13" s="1"/>
  <c r="Q25" i="13" s="1"/>
  <c r="S24" i="13"/>
  <c r="X24" i="13" s="1"/>
  <c r="AC24" i="13" s="1"/>
  <c r="O24" i="13"/>
  <c r="J24" i="13"/>
  <c r="P24" i="13" s="1"/>
  <c r="I22" i="13"/>
  <c r="H22" i="13"/>
  <c r="G22" i="13"/>
  <c r="S21" i="13"/>
  <c r="T21" i="13" s="1"/>
  <c r="O21" i="13"/>
  <c r="J21" i="13"/>
  <c r="S20" i="13"/>
  <c r="X20" i="13" s="1"/>
  <c r="Y20" i="13" s="1"/>
  <c r="O20" i="13"/>
  <c r="J20" i="13"/>
  <c r="P20" i="13" s="1"/>
  <c r="Q20" i="13" s="1"/>
  <c r="S19" i="13"/>
  <c r="T19" i="13" s="1"/>
  <c r="O19" i="13"/>
  <c r="J19" i="13"/>
  <c r="P19" i="13" s="1"/>
  <c r="Q19" i="13" s="1"/>
  <c r="S18" i="13"/>
  <c r="T18" i="13" s="1"/>
  <c r="O18" i="13"/>
  <c r="J18" i="13"/>
  <c r="S17" i="13"/>
  <c r="T17" i="13" s="1"/>
  <c r="O17" i="13"/>
  <c r="J17" i="13"/>
  <c r="P17" i="13" s="1"/>
  <c r="Q17" i="13" s="1"/>
  <c r="S16" i="13"/>
  <c r="T16" i="13" s="1"/>
  <c r="O16" i="13"/>
  <c r="J16" i="13"/>
  <c r="P16" i="13" s="1"/>
  <c r="Q16" i="13" s="1"/>
  <c r="S15" i="13"/>
  <c r="T15" i="13" s="1"/>
  <c r="O15" i="13"/>
  <c r="J15" i="13"/>
  <c r="P15" i="13" s="1"/>
  <c r="Q15" i="13" s="1"/>
  <c r="I13" i="13"/>
  <c r="H13" i="13"/>
  <c r="G13" i="13"/>
  <c r="S12" i="13"/>
  <c r="X12" i="13" s="1"/>
  <c r="O12" i="13"/>
  <c r="J12" i="13"/>
  <c r="S11" i="13"/>
  <c r="T11" i="13" s="1"/>
  <c r="O11" i="13"/>
  <c r="J11" i="13"/>
  <c r="S10" i="13"/>
  <c r="X10" i="13" s="1"/>
  <c r="Y10" i="13" s="1"/>
  <c r="O10" i="13"/>
  <c r="J10" i="13"/>
  <c r="S9" i="13"/>
  <c r="X9" i="13" s="1"/>
  <c r="Y9" i="13" s="1"/>
  <c r="O9" i="13"/>
  <c r="J9" i="13"/>
  <c r="P9" i="13" s="1"/>
  <c r="Q9" i="13" s="1"/>
  <c r="S8" i="13"/>
  <c r="X8" i="13" s="1"/>
  <c r="O8" i="13"/>
  <c r="J8" i="13"/>
  <c r="S7" i="13"/>
  <c r="X7" i="13" s="1"/>
  <c r="O7" i="13"/>
  <c r="J7" i="13"/>
  <c r="S6" i="13"/>
  <c r="X6" i="13" s="1"/>
  <c r="O6" i="13"/>
  <c r="J6" i="13"/>
  <c r="S142" i="12"/>
  <c r="X142" i="12" s="1"/>
  <c r="S132" i="12"/>
  <c r="T132" i="12" s="1"/>
  <c r="S122" i="12"/>
  <c r="T122" i="12" s="1"/>
  <c r="S112" i="12"/>
  <c r="T112" i="12" s="1"/>
  <c r="S102" i="12"/>
  <c r="X102" i="12" s="1"/>
  <c r="Y102" i="12" s="1"/>
  <c r="S92" i="12"/>
  <c r="T92" i="12" s="1"/>
  <c r="S82" i="12"/>
  <c r="T82" i="12" s="1"/>
  <c r="S72" i="12"/>
  <c r="T72" i="12" s="1"/>
  <c r="S62" i="12"/>
  <c r="X62" i="12" s="1"/>
  <c r="Y62" i="12" s="1"/>
  <c r="S52" i="12"/>
  <c r="T52" i="12" s="1"/>
  <c r="S42" i="12"/>
  <c r="T42" i="12" s="1"/>
  <c r="S32" i="12"/>
  <c r="X32" i="12" s="1"/>
  <c r="S22" i="12"/>
  <c r="T22" i="12" s="1"/>
  <c r="S12" i="12"/>
  <c r="T12" i="12" s="1"/>
  <c r="O132" i="12"/>
  <c r="O122" i="12"/>
  <c r="O112" i="12"/>
  <c r="O102" i="12"/>
  <c r="O92" i="12"/>
  <c r="O82" i="12"/>
  <c r="O72" i="12"/>
  <c r="O62" i="12"/>
  <c r="O52" i="12"/>
  <c r="O42" i="12"/>
  <c r="O32" i="12"/>
  <c r="O22" i="12"/>
  <c r="O12" i="12"/>
  <c r="J132" i="12"/>
  <c r="J122" i="12"/>
  <c r="P122" i="12" s="1"/>
  <c r="Q122" i="12" s="1"/>
  <c r="J112" i="12"/>
  <c r="J102" i="12"/>
  <c r="J92" i="12"/>
  <c r="P92" i="12" s="1"/>
  <c r="Q92" i="12" s="1"/>
  <c r="J82" i="12"/>
  <c r="P82" i="12" s="1"/>
  <c r="Q82" i="12" s="1"/>
  <c r="J72" i="12"/>
  <c r="P72" i="12" s="1"/>
  <c r="Q72" i="12" s="1"/>
  <c r="J62" i="12"/>
  <c r="P62" i="12" s="1"/>
  <c r="Q62" i="12" s="1"/>
  <c r="J52" i="12"/>
  <c r="P52" i="12" s="1"/>
  <c r="Q52" i="12" s="1"/>
  <c r="J42" i="12"/>
  <c r="P42" i="12" s="1"/>
  <c r="Q42" i="12" s="1"/>
  <c r="J32" i="12"/>
  <c r="P32" i="12" s="1"/>
  <c r="Q32" i="12" s="1"/>
  <c r="J22" i="12"/>
  <c r="P22" i="12" s="1"/>
  <c r="Q22" i="12" s="1"/>
  <c r="J142" i="12"/>
  <c r="J150" i="12"/>
  <c r="P150" i="12" s="1"/>
  <c r="Q150" i="12" s="1"/>
  <c r="O150" i="12"/>
  <c r="S150" i="12"/>
  <c r="X150" i="12" s="1"/>
  <c r="J12" i="12"/>
  <c r="W170" i="12"/>
  <c r="R170" i="12"/>
  <c r="M170" i="12"/>
  <c r="L170" i="12"/>
  <c r="K170" i="12"/>
  <c r="I168" i="12"/>
  <c r="H168" i="12"/>
  <c r="G168" i="12"/>
  <c r="S167" i="12"/>
  <c r="O167" i="12"/>
  <c r="J167" i="12"/>
  <c r="S166" i="12"/>
  <c r="O166" i="12"/>
  <c r="J166" i="12"/>
  <c r="S165" i="12"/>
  <c r="X165" i="12" s="1"/>
  <c r="Y165" i="12" s="1"/>
  <c r="O165" i="12"/>
  <c r="J165" i="12"/>
  <c r="S164" i="12"/>
  <c r="X164" i="12" s="1"/>
  <c r="Y164" i="12" s="1"/>
  <c r="O164" i="12"/>
  <c r="J164" i="12"/>
  <c r="S163" i="12"/>
  <c r="X163" i="12" s="1"/>
  <c r="O163" i="12"/>
  <c r="J163" i="12"/>
  <c r="S162" i="12"/>
  <c r="O162" i="12"/>
  <c r="J162" i="12"/>
  <c r="I160" i="12"/>
  <c r="H160" i="12"/>
  <c r="G160" i="12"/>
  <c r="S159" i="12"/>
  <c r="O159" i="12"/>
  <c r="J159" i="12"/>
  <c r="P159" i="12" s="1"/>
  <c r="Q159" i="12" s="1"/>
  <c r="S158" i="12"/>
  <c r="X158" i="12" s="1"/>
  <c r="AC158" i="12" s="1"/>
  <c r="O158" i="12"/>
  <c r="J158" i="12"/>
  <c r="P158" i="12" s="1"/>
  <c r="Q158" i="12" s="1"/>
  <c r="S157" i="12"/>
  <c r="X157" i="12" s="1"/>
  <c r="O157" i="12"/>
  <c r="J157" i="12"/>
  <c r="S156" i="12"/>
  <c r="X156" i="12" s="1"/>
  <c r="O156" i="12"/>
  <c r="J156" i="12"/>
  <c r="S155" i="12"/>
  <c r="X155" i="12" s="1"/>
  <c r="Y155" i="12" s="1"/>
  <c r="O155" i="12"/>
  <c r="J155" i="12"/>
  <c r="S154" i="12"/>
  <c r="O154" i="12"/>
  <c r="J154" i="12"/>
  <c r="P154" i="12" s="1"/>
  <c r="S153" i="12"/>
  <c r="O153" i="12"/>
  <c r="J153" i="12"/>
  <c r="P153" i="12" s="1"/>
  <c r="Q153" i="12" s="1"/>
  <c r="I151" i="12"/>
  <c r="H151" i="12"/>
  <c r="G151" i="12"/>
  <c r="S149" i="12"/>
  <c r="T149" i="12" s="1"/>
  <c r="O149" i="12"/>
  <c r="J149" i="12"/>
  <c r="S148" i="12"/>
  <c r="X148" i="12" s="1"/>
  <c r="Y148" i="12" s="1"/>
  <c r="O148" i="12"/>
  <c r="J148" i="12"/>
  <c r="S147" i="12"/>
  <c r="X147" i="12" s="1"/>
  <c r="Y147" i="12" s="1"/>
  <c r="O147" i="12"/>
  <c r="J147" i="12"/>
  <c r="S146" i="12"/>
  <c r="T146" i="12" s="1"/>
  <c r="O146" i="12"/>
  <c r="J146" i="12"/>
  <c r="S145" i="12"/>
  <c r="O145" i="12"/>
  <c r="J145" i="12"/>
  <c r="I143" i="12"/>
  <c r="H143" i="12"/>
  <c r="G143" i="12"/>
  <c r="S141" i="12"/>
  <c r="X141" i="12" s="1"/>
  <c r="O141" i="12"/>
  <c r="J141" i="12"/>
  <c r="S140" i="12"/>
  <c r="X140" i="12" s="1"/>
  <c r="AC140" i="12" s="1"/>
  <c r="O140" i="12"/>
  <c r="J140" i="12"/>
  <c r="S139" i="12"/>
  <c r="O139" i="12"/>
  <c r="J139" i="12"/>
  <c r="S138" i="12"/>
  <c r="X138" i="12" s="1"/>
  <c r="O138" i="12"/>
  <c r="J138" i="12"/>
  <c r="S137" i="12"/>
  <c r="X137" i="12" s="1"/>
  <c r="Y137" i="12" s="1"/>
  <c r="O137" i="12"/>
  <c r="J137" i="12"/>
  <c r="P137" i="12" s="1"/>
  <c r="Q137" i="12" s="1"/>
  <c r="S136" i="12"/>
  <c r="T136" i="12" s="1"/>
  <c r="O136" i="12"/>
  <c r="J136" i="12"/>
  <c r="P136" i="12" s="1"/>
  <c r="Q136" i="12" s="1"/>
  <c r="I134" i="12"/>
  <c r="H134" i="12"/>
  <c r="G134" i="12"/>
  <c r="S133" i="12"/>
  <c r="T133" i="12" s="1"/>
  <c r="O133" i="12"/>
  <c r="J133" i="12"/>
  <c r="S131" i="12"/>
  <c r="T131" i="12" s="1"/>
  <c r="O131" i="12"/>
  <c r="J131" i="12"/>
  <c r="S130" i="12"/>
  <c r="T130" i="12" s="1"/>
  <c r="O130" i="12"/>
  <c r="J130" i="12"/>
  <c r="S129" i="12"/>
  <c r="T129" i="12" s="1"/>
  <c r="O129" i="12"/>
  <c r="J129" i="12"/>
  <c r="S128" i="12"/>
  <c r="O128" i="12"/>
  <c r="J128" i="12"/>
  <c r="S127" i="12"/>
  <c r="O127" i="12"/>
  <c r="J127" i="12"/>
  <c r="P127" i="12" s="1"/>
  <c r="Q127" i="12" s="1"/>
  <c r="S126" i="12"/>
  <c r="O126" i="12"/>
  <c r="J126" i="12"/>
  <c r="I124" i="12"/>
  <c r="H124" i="12"/>
  <c r="G124" i="12"/>
  <c r="S123" i="12"/>
  <c r="X123" i="12" s="1"/>
  <c r="O123" i="12"/>
  <c r="J123" i="12"/>
  <c r="P123" i="12" s="1"/>
  <c r="Q123" i="12" s="1"/>
  <c r="S121" i="12"/>
  <c r="O121" i="12"/>
  <c r="J121" i="12"/>
  <c r="P121" i="12" s="1"/>
  <c r="Q121" i="12" s="1"/>
  <c r="S120" i="12"/>
  <c r="O120" i="12"/>
  <c r="J120" i="12"/>
  <c r="P120" i="12" s="1"/>
  <c r="Q120" i="12" s="1"/>
  <c r="S119" i="12"/>
  <c r="O119" i="12"/>
  <c r="J119" i="12"/>
  <c r="S118" i="12"/>
  <c r="O118" i="12"/>
  <c r="J118" i="12"/>
  <c r="P118" i="12" s="1"/>
  <c r="Q118" i="12" s="1"/>
  <c r="S117" i="12"/>
  <c r="O117" i="12"/>
  <c r="J117" i="12"/>
  <c r="S116" i="12"/>
  <c r="O116" i="12"/>
  <c r="J116" i="12"/>
  <c r="I114" i="12"/>
  <c r="H114" i="12"/>
  <c r="G114" i="12"/>
  <c r="S113" i="12"/>
  <c r="T113" i="12" s="1"/>
  <c r="O113" i="12"/>
  <c r="J113" i="12"/>
  <c r="S111" i="12"/>
  <c r="O111" i="12"/>
  <c r="J111" i="12"/>
  <c r="P111" i="12" s="1"/>
  <c r="Q111" i="12" s="1"/>
  <c r="S110" i="12"/>
  <c r="T110" i="12" s="1"/>
  <c r="O110" i="12"/>
  <c r="J110" i="12"/>
  <c r="P110" i="12" s="1"/>
  <c r="Q110" i="12" s="1"/>
  <c r="S109" i="12"/>
  <c r="T109" i="12" s="1"/>
  <c r="O109" i="12"/>
  <c r="J109" i="12"/>
  <c r="P109" i="12" s="1"/>
  <c r="Q109" i="12" s="1"/>
  <c r="S108" i="12"/>
  <c r="O108" i="12"/>
  <c r="J108" i="12"/>
  <c r="S107" i="12"/>
  <c r="T107" i="12" s="1"/>
  <c r="O107" i="12"/>
  <c r="J107" i="12"/>
  <c r="P107" i="12" s="1"/>
  <c r="Q107" i="12" s="1"/>
  <c r="S106" i="12"/>
  <c r="O106" i="12"/>
  <c r="J106" i="12"/>
  <c r="I104" i="12"/>
  <c r="H104" i="12"/>
  <c r="G104" i="12"/>
  <c r="S103" i="12"/>
  <c r="X103" i="12" s="1"/>
  <c r="O103" i="12"/>
  <c r="J103" i="12"/>
  <c r="S101" i="12"/>
  <c r="T101" i="12" s="1"/>
  <c r="O101" i="12"/>
  <c r="J101" i="12"/>
  <c r="S100" i="12"/>
  <c r="O100" i="12"/>
  <c r="J100" i="12"/>
  <c r="S99" i="12"/>
  <c r="O99" i="12"/>
  <c r="J99" i="12"/>
  <c r="P99" i="12" s="1"/>
  <c r="Q99" i="12" s="1"/>
  <c r="S98" i="12"/>
  <c r="X98" i="12" s="1"/>
  <c r="Y98" i="12" s="1"/>
  <c r="O98" i="12"/>
  <c r="J98" i="12"/>
  <c r="S97" i="12"/>
  <c r="X97" i="12" s="1"/>
  <c r="O97" i="12"/>
  <c r="J97" i="12"/>
  <c r="P97" i="12" s="1"/>
  <c r="Q97" i="12" s="1"/>
  <c r="S96" i="12"/>
  <c r="T96" i="12" s="1"/>
  <c r="O96" i="12"/>
  <c r="J96" i="12"/>
  <c r="I94" i="12"/>
  <c r="H94" i="12"/>
  <c r="G94" i="12"/>
  <c r="S93" i="12"/>
  <c r="X93" i="12" s="1"/>
  <c r="O93" i="12"/>
  <c r="J93" i="12"/>
  <c r="S91" i="12"/>
  <c r="O91" i="12"/>
  <c r="J91" i="12"/>
  <c r="S90" i="12"/>
  <c r="X90" i="12" s="1"/>
  <c r="O90" i="12"/>
  <c r="J90" i="12"/>
  <c r="S89" i="12"/>
  <c r="O89" i="12"/>
  <c r="J89" i="12"/>
  <c r="S88" i="12"/>
  <c r="T88" i="12" s="1"/>
  <c r="O88" i="12"/>
  <c r="J88" i="12"/>
  <c r="S87" i="12"/>
  <c r="O87" i="12"/>
  <c r="J87" i="12"/>
  <c r="S86" i="12"/>
  <c r="X86" i="12" s="1"/>
  <c r="O86" i="12"/>
  <c r="J86" i="12"/>
  <c r="I84" i="12"/>
  <c r="H84" i="12"/>
  <c r="G84" i="12"/>
  <c r="S83" i="12"/>
  <c r="X83" i="12" s="1"/>
  <c r="AC83" i="12" s="1"/>
  <c r="AE83" i="12" s="1"/>
  <c r="AF83" i="12" s="1"/>
  <c r="O83" i="12"/>
  <c r="J83" i="12"/>
  <c r="S81" i="12"/>
  <c r="X81" i="12" s="1"/>
  <c r="AC81" i="12" s="1"/>
  <c r="AE81" i="12" s="1"/>
  <c r="AF81" i="12" s="1"/>
  <c r="O81" i="12"/>
  <c r="J81" i="12"/>
  <c r="S80" i="12"/>
  <c r="T80" i="12" s="1"/>
  <c r="O80" i="12"/>
  <c r="J80" i="12"/>
  <c r="S79" i="12"/>
  <c r="X79" i="12" s="1"/>
  <c r="Y79" i="12" s="1"/>
  <c r="O79" i="12"/>
  <c r="J79" i="12"/>
  <c r="S78" i="12"/>
  <c r="X78" i="12" s="1"/>
  <c r="Y78" i="12" s="1"/>
  <c r="O78" i="12"/>
  <c r="J78" i="12"/>
  <c r="P78" i="12" s="1"/>
  <c r="Q78" i="12" s="1"/>
  <c r="S77" i="12"/>
  <c r="X77" i="12" s="1"/>
  <c r="O77" i="12"/>
  <c r="J77" i="12"/>
  <c r="P77" i="12" s="1"/>
  <c r="Q77" i="12" s="1"/>
  <c r="S76" i="12"/>
  <c r="O76" i="12"/>
  <c r="J76" i="12"/>
  <c r="I74" i="12"/>
  <c r="H74" i="12"/>
  <c r="G74" i="12"/>
  <c r="S73" i="12"/>
  <c r="X73" i="12" s="1"/>
  <c r="AC73" i="12" s="1"/>
  <c r="O73" i="12"/>
  <c r="J73" i="12"/>
  <c r="S71" i="12"/>
  <c r="T71" i="12" s="1"/>
  <c r="O71" i="12"/>
  <c r="J71" i="12"/>
  <c r="S70" i="12"/>
  <c r="X70" i="12" s="1"/>
  <c r="Y70" i="12" s="1"/>
  <c r="O70" i="12"/>
  <c r="J70" i="12"/>
  <c r="S69" i="12"/>
  <c r="X69" i="12" s="1"/>
  <c r="Y69" i="12" s="1"/>
  <c r="O69" i="12"/>
  <c r="J69" i="12"/>
  <c r="S68" i="12"/>
  <c r="X68" i="12" s="1"/>
  <c r="O68" i="12"/>
  <c r="J68" i="12"/>
  <c r="S67" i="12"/>
  <c r="X67" i="12" s="1"/>
  <c r="AC67" i="12" s="1"/>
  <c r="O67" i="12"/>
  <c r="J67" i="12"/>
  <c r="S66" i="12"/>
  <c r="O66" i="12"/>
  <c r="J66" i="12"/>
  <c r="I64" i="12"/>
  <c r="H64" i="12"/>
  <c r="G64" i="12"/>
  <c r="S63" i="12"/>
  <c r="O63" i="12"/>
  <c r="J63" i="12"/>
  <c r="S61" i="12"/>
  <c r="X61" i="12" s="1"/>
  <c r="AC61" i="12" s="1"/>
  <c r="AE61" i="12" s="1"/>
  <c r="AF61" i="12" s="1"/>
  <c r="O61" i="12"/>
  <c r="J61" i="12"/>
  <c r="P61" i="12" s="1"/>
  <c r="Q61" i="12" s="1"/>
  <c r="S60" i="12"/>
  <c r="O60" i="12"/>
  <c r="J60" i="12"/>
  <c r="S59" i="12"/>
  <c r="X59" i="12" s="1"/>
  <c r="Y59" i="12" s="1"/>
  <c r="O59" i="12"/>
  <c r="J59" i="12"/>
  <c r="S58" i="12"/>
  <c r="X58" i="12" s="1"/>
  <c r="Y58" i="12" s="1"/>
  <c r="O58" i="12"/>
  <c r="J58" i="12"/>
  <c r="P58" i="12" s="1"/>
  <c r="Q58" i="12" s="1"/>
  <c r="S57" i="12"/>
  <c r="O57" i="12"/>
  <c r="J57" i="12"/>
  <c r="P57" i="12" s="1"/>
  <c r="Q57" i="12" s="1"/>
  <c r="S56" i="12"/>
  <c r="O56" i="12"/>
  <c r="J56" i="12"/>
  <c r="I54" i="12"/>
  <c r="H54" i="12"/>
  <c r="G54" i="12"/>
  <c r="S53" i="12"/>
  <c r="X53" i="12" s="1"/>
  <c r="O53" i="12"/>
  <c r="J53" i="12"/>
  <c r="S51" i="12"/>
  <c r="O51" i="12"/>
  <c r="J51" i="12"/>
  <c r="S50" i="12"/>
  <c r="X50" i="12" s="1"/>
  <c r="Y50" i="12" s="1"/>
  <c r="O50" i="12"/>
  <c r="J50" i="12"/>
  <c r="S49" i="12"/>
  <c r="O49" i="12"/>
  <c r="J49" i="12"/>
  <c r="S48" i="12"/>
  <c r="T48" i="12" s="1"/>
  <c r="O48" i="12"/>
  <c r="J48" i="12"/>
  <c r="S47" i="12"/>
  <c r="O47" i="12"/>
  <c r="J47" i="12"/>
  <c r="S46" i="12"/>
  <c r="T46" i="12" s="1"/>
  <c r="O46" i="12"/>
  <c r="J46" i="12"/>
  <c r="I44" i="12"/>
  <c r="H44" i="12"/>
  <c r="G44" i="12"/>
  <c r="S43" i="12"/>
  <c r="O43" i="12"/>
  <c r="J43" i="12"/>
  <c r="P43" i="12" s="1"/>
  <c r="Q43" i="12" s="1"/>
  <c r="S41" i="12"/>
  <c r="O41" i="12"/>
  <c r="J41" i="12"/>
  <c r="S40" i="12"/>
  <c r="X40" i="12" s="1"/>
  <c r="Y40" i="12" s="1"/>
  <c r="O40" i="12"/>
  <c r="J40" i="12"/>
  <c r="S39" i="12"/>
  <c r="X39" i="12" s="1"/>
  <c r="O39" i="12"/>
  <c r="J39" i="12"/>
  <c r="S38" i="12"/>
  <c r="T38" i="12" s="1"/>
  <c r="O38" i="12"/>
  <c r="J38" i="12"/>
  <c r="S37" i="12"/>
  <c r="X37" i="12" s="1"/>
  <c r="AC37" i="12" s="1"/>
  <c r="AD37" i="12" s="1"/>
  <c r="O37" i="12"/>
  <c r="J37" i="12"/>
  <c r="S36" i="12"/>
  <c r="O36" i="12"/>
  <c r="J36" i="12"/>
  <c r="P36" i="12" s="1"/>
  <c r="Q36" i="12" s="1"/>
  <c r="I34" i="12"/>
  <c r="H34" i="12"/>
  <c r="G34" i="12"/>
  <c r="S33" i="12"/>
  <c r="O33" i="12"/>
  <c r="J33" i="12"/>
  <c r="S31" i="12"/>
  <c r="X31" i="12" s="1"/>
  <c r="O31" i="12"/>
  <c r="J31" i="12"/>
  <c r="S30" i="12"/>
  <c r="O30" i="12"/>
  <c r="J30" i="12"/>
  <c r="S29" i="12"/>
  <c r="T29" i="12" s="1"/>
  <c r="O29" i="12"/>
  <c r="J29" i="12"/>
  <c r="S28" i="12"/>
  <c r="X28" i="12" s="1"/>
  <c r="O28" i="12"/>
  <c r="J28" i="12"/>
  <c r="S27" i="12"/>
  <c r="O27" i="12"/>
  <c r="J27" i="12"/>
  <c r="S26" i="12"/>
  <c r="T26" i="12" s="1"/>
  <c r="O26" i="12"/>
  <c r="J26" i="12"/>
  <c r="I24" i="12"/>
  <c r="H24" i="12"/>
  <c r="G24" i="12"/>
  <c r="S23" i="12"/>
  <c r="O23" i="12"/>
  <c r="J23" i="12"/>
  <c r="S21" i="12"/>
  <c r="X21" i="12" s="1"/>
  <c r="Y21" i="12" s="1"/>
  <c r="O21" i="12"/>
  <c r="J21" i="12"/>
  <c r="S20" i="12"/>
  <c r="X20" i="12" s="1"/>
  <c r="Y20" i="12" s="1"/>
  <c r="O20" i="12"/>
  <c r="J20" i="12"/>
  <c r="S19" i="12"/>
  <c r="X19" i="12" s="1"/>
  <c r="O19" i="12"/>
  <c r="J19" i="12"/>
  <c r="P19" i="12" s="1"/>
  <c r="Q19" i="12" s="1"/>
  <c r="S18" i="12"/>
  <c r="X18" i="12" s="1"/>
  <c r="O18" i="12"/>
  <c r="J18" i="12"/>
  <c r="S17" i="12"/>
  <c r="X17" i="12" s="1"/>
  <c r="O17" i="12"/>
  <c r="J17" i="12"/>
  <c r="S16" i="12"/>
  <c r="X16" i="12" s="1"/>
  <c r="O16" i="12"/>
  <c r="J16" i="12"/>
  <c r="I14" i="12"/>
  <c r="H14" i="12"/>
  <c r="G14" i="12"/>
  <c r="S13" i="12"/>
  <c r="O13" i="12"/>
  <c r="J13" i="12"/>
  <c r="S11" i="12"/>
  <c r="O11" i="12"/>
  <c r="J11" i="12"/>
  <c r="S10" i="12"/>
  <c r="T10" i="12" s="1"/>
  <c r="O10" i="12"/>
  <c r="J10" i="12"/>
  <c r="S9" i="12"/>
  <c r="T9" i="12" s="1"/>
  <c r="O9" i="12"/>
  <c r="J9" i="12"/>
  <c r="S8" i="12"/>
  <c r="O8" i="12"/>
  <c r="J8" i="12"/>
  <c r="S7" i="12"/>
  <c r="O7" i="12"/>
  <c r="J7" i="12"/>
  <c r="S6" i="12"/>
  <c r="T6" i="12" s="1"/>
  <c r="O6" i="12"/>
  <c r="J6" i="12"/>
  <c r="W164" i="11"/>
  <c r="R164" i="11"/>
  <c r="M164" i="11"/>
  <c r="L164" i="11"/>
  <c r="K164" i="11"/>
  <c r="I162" i="11"/>
  <c r="H162" i="11"/>
  <c r="G162" i="11"/>
  <c r="S161" i="11"/>
  <c r="X161" i="11" s="1"/>
  <c r="Y161" i="11" s="1"/>
  <c r="O161" i="11"/>
  <c r="J161" i="11"/>
  <c r="S160" i="11"/>
  <c r="T160" i="11" s="1"/>
  <c r="O160" i="11"/>
  <c r="J160" i="11"/>
  <c r="S159" i="11"/>
  <c r="X159" i="11" s="1"/>
  <c r="Y159" i="11" s="1"/>
  <c r="O159" i="11"/>
  <c r="J159" i="11"/>
  <c r="S158" i="11"/>
  <c r="O158" i="11"/>
  <c r="J158" i="11"/>
  <c r="S157" i="11"/>
  <c r="O157" i="11"/>
  <c r="J157" i="11"/>
  <c r="I155" i="11"/>
  <c r="H155" i="11"/>
  <c r="G155" i="11"/>
  <c r="S154" i="11"/>
  <c r="T154" i="11" s="1"/>
  <c r="O154" i="11"/>
  <c r="J154" i="11"/>
  <c r="S153" i="11"/>
  <c r="X153" i="11" s="1"/>
  <c r="Y153" i="11" s="1"/>
  <c r="O153" i="11"/>
  <c r="J153" i="11"/>
  <c r="S152" i="11"/>
  <c r="X152" i="11" s="1"/>
  <c r="Y152" i="11" s="1"/>
  <c r="O152" i="11"/>
  <c r="J152" i="11"/>
  <c r="P152" i="11" s="1"/>
  <c r="Q152" i="11" s="1"/>
  <c r="S151" i="11"/>
  <c r="T151" i="11" s="1"/>
  <c r="O151" i="11"/>
  <c r="J151" i="11"/>
  <c r="P151" i="11" s="1"/>
  <c r="Q151" i="11" s="1"/>
  <c r="S150" i="11"/>
  <c r="X150" i="11" s="1"/>
  <c r="O150" i="11"/>
  <c r="J150" i="11"/>
  <c r="I148" i="11"/>
  <c r="H148" i="11"/>
  <c r="G148" i="11"/>
  <c r="S147" i="11"/>
  <c r="X147" i="11" s="1"/>
  <c r="AC147" i="11" s="1"/>
  <c r="AE147" i="11" s="1"/>
  <c r="AF147" i="11" s="1"/>
  <c r="O147" i="11"/>
  <c r="J147" i="11"/>
  <c r="S146" i="11"/>
  <c r="O146" i="11"/>
  <c r="J146" i="11"/>
  <c r="P146" i="11" s="1"/>
  <c r="Q146" i="11" s="1"/>
  <c r="S145" i="11"/>
  <c r="X145" i="11" s="1"/>
  <c r="Y145" i="11" s="1"/>
  <c r="O145" i="11"/>
  <c r="J145" i="11"/>
  <c r="S144" i="11"/>
  <c r="T144" i="11" s="1"/>
  <c r="O144" i="11"/>
  <c r="J144" i="11"/>
  <c r="S143" i="11"/>
  <c r="T143" i="11" s="1"/>
  <c r="O143" i="11"/>
  <c r="J143" i="11"/>
  <c r="S142" i="11"/>
  <c r="O142" i="11"/>
  <c r="J142" i="11"/>
  <c r="I140" i="11"/>
  <c r="H140" i="11"/>
  <c r="G140" i="11"/>
  <c r="S139" i="11"/>
  <c r="O139" i="11"/>
  <c r="J139" i="11"/>
  <c r="P139" i="11" s="1"/>
  <c r="Q139" i="11" s="1"/>
  <c r="S138" i="11"/>
  <c r="T138" i="11" s="1"/>
  <c r="O138" i="11"/>
  <c r="J138" i="11"/>
  <c r="P138" i="11" s="1"/>
  <c r="Q138" i="11" s="1"/>
  <c r="S137" i="11"/>
  <c r="X137" i="11" s="1"/>
  <c r="Y137" i="11" s="1"/>
  <c r="O137" i="11"/>
  <c r="J137" i="11"/>
  <c r="S136" i="11"/>
  <c r="O136" i="11"/>
  <c r="J136" i="11"/>
  <c r="P136" i="11" s="1"/>
  <c r="Q136" i="11" s="1"/>
  <c r="S135" i="11"/>
  <c r="X135" i="11" s="1"/>
  <c r="Y135" i="11" s="1"/>
  <c r="O135" i="11"/>
  <c r="J135" i="11"/>
  <c r="S134" i="11"/>
  <c r="X134" i="11" s="1"/>
  <c r="AC134" i="11" s="1"/>
  <c r="AD134" i="11" s="1"/>
  <c r="O134" i="11"/>
  <c r="J134" i="11"/>
  <c r="P134" i="11" s="1"/>
  <c r="Q134" i="11" s="1"/>
  <c r="I132" i="11"/>
  <c r="H132" i="11"/>
  <c r="G132" i="11"/>
  <c r="S131" i="11"/>
  <c r="O131" i="11"/>
  <c r="J131" i="11"/>
  <c r="S130" i="11"/>
  <c r="X130" i="11" s="1"/>
  <c r="AC130" i="11" s="1"/>
  <c r="O130" i="11"/>
  <c r="J130" i="11"/>
  <c r="S129" i="11"/>
  <c r="O129" i="11"/>
  <c r="J129" i="11"/>
  <c r="S128" i="11"/>
  <c r="X128" i="11" s="1"/>
  <c r="Y128" i="11" s="1"/>
  <c r="O128" i="11"/>
  <c r="J128" i="11"/>
  <c r="S127" i="11"/>
  <c r="X127" i="11" s="1"/>
  <c r="O127" i="11"/>
  <c r="J127" i="11"/>
  <c r="S126" i="11"/>
  <c r="O126" i="11"/>
  <c r="J126" i="11"/>
  <c r="I124" i="11"/>
  <c r="H124" i="11"/>
  <c r="G124" i="11"/>
  <c r="S123" i="11"/>
  <c r="T123" i="11" s="1"/>
  <c r="O123" i="11"/>
  <c r="J123" i="11"/>
  <c r="S122" i="11"/>
  <c r="O122" i="11"/>
  <c r="J122" i="11"/>
  <c r="S121" i="11"/>
  <c r="X121" i="11" s="1"/>
  <c r="Y121" i="11" s="1"/>
  <c r="O121" i="11"/>
  <c r="J121" i="11"/>
  <c r="P121" i="11" s="1"/>
  <c r="Q121" i="11" s="1"/>
  <c r="S120" i="11"/>
  <c r="X120" i="11" s="1"/>
  <c r="Y120" i="11" s="1"/>
  <c r="O120" i="11"/>
  <c r="J120" i="11"/>
  <c r="P120" i="11" s="1"/>
  <c r="Q120" i="11" s="1"/>
  <c r="S119" i="11"/>
  <c r="T119" i="11" s="1"/>
  <c r="O119" i="11"/>
  <c r="J119" i="11"/>
  <c r="S118" i="11"/>
  <c r="O118" i="11"/>
  <c r="J118" i="11"/>
  <c r="I116" i="11"/>
  <c r="H116" i="11"/>
  <c r="G116" i="11"/>
  <c r="S115" i="11"/>
  <c r="T115" i="11" s="1"/>
  <c r="O115" i="11"/>
  <c r="J115" i="11"/>
  <c r="S114" i="11"/>
  <c r="X114" i="11" s="1"/>
  <c r="O114" i="11"/>
  <c r="J114" i="11"/>
  <c r="S113" i="11"/>
  <c r="T113" i="11" s="1"/>
  <c r="O113" i="11"/>
  <c r="J113" i="11"/>
  <c r="S112" i="11"/>
  <c r="T112" i="11" s="1"/>
  <c r="O112" i="11"/>
  <c r="J112" i="11"/>
  <c r="P112" i="11" s="1"/>
  <c r="Q112" i="11" s="1"/>
  <c r="S111" i="11"/>
  <c r="X111" i="11" s="1"/>
  <c r="O111" i="11"/>
  <c r="J111" i="11"/>
  <c r="S110" i="11"/>
  <c r="T110" i="11" s="1"/>
  <c r="O110" i="11"/>
  <c r="J110" i="11"/>
  <c r="I108" i="11"/>
  <c r="H108" i="11"/>
  <c r="G108" i="11"/>
  <c r="S107" i="11"/>
  <c r="O107" i="11"/>
  <c r="J107" i="11"/>
  <c r="P107" i="11" s="1"/>
  <c r="Q107" i="11" s="1"/>
  <c r="S106" i="11"/>
  <c r="X106" i="11" s="1"/>
  <c r="AC106" i="11" s="1"/>
  <c r="AE106" i="11" s="1"/>
  <c r="AF106" i="11" s="1"/>
  <c r="O106" i="11"/>
  <c r="J106" i="11"/>
  <c r="S105" i="11"/>
  <c r="X105" i="11" s="1"/>
  <c r="Y105" i="11" s="1"/>
  <c r="O105" i="11"/>
  <c r="J105" i="11"/>
  <c r="S104" i="11"/>
  <c r="T104" i="11" s="1"/>
  <c r="O104" i="11"/>
  <c r="J104" i="11"/>
  <c r="S103" i="11"/>
  <c r="T103" i="11" s="1"/>
  <c r="O103" i="11"/>
  <c r="J103" i="11"/>
  <c r="P103" i="11" s="1"/>
  <c r="Q103" i="11" s="1"/>
  <c r="S102" i="11"/>
  <c r="O102" i="11"/>
  <c r="J102" i="11"/>
  <c r="P102" i="11" s="1"/>
  <c r="I100" i="11"/>
  <c r="H100" i="11"/>
  <c r="G100" i="11"/>
  <c r="S99" i="11"/>
  <c r="T99" i="11" s="1"/>
  <c r="O99" i="11"/>
  <c r="J99" i="11"/>
  <c r="S98" i="11"/>
  <c r="T98" i="11" s="1"/>
  <c r="O98" i="11"/>
  <c r="J98" i="11"/>
  <c r="S97" i="11"/>
  <c r="T97" i="11" s="1"/>
  <c r="O97" i="11"/>
  <c r="J97" i="11"/>
  <c r="S96" i="11"/>
  <c r="O96" i="11"/>
  <c r="J96" i="11"/>
  <c r="P96" i="11" s="1"/>
  <c r="Q96" i="11" s="1"/>
  <c r="S95" i="11"/>
  <c r="T95" i="11" s="1"/>
  <c r="O95" i="11"/>
  <c r="J95" i="11"/>
  <c r="S94" i="11"/>
  <c r="T94" i="11" s="1"/>
  <c r="O94" i="11"/>
  <c r="J94" i="11"/>
  <c r="P94" i="11" s="1"/>
  <c r="I92" i="11"/>
  <c r="H92" i="11"/>
  <c r="G92" i="11"/>
  <c r="S91" i="11"/>
  <c r="O91" i="11"/>
  <c r="J91" i="11"/>
  <c r="P91" i="11" s="1"/>
  <c r="Q91" i="11" s="1"/>
  <c r="S90" i="11"/>
  <c r="X90" i="11" s="1"/>
  <c r="Y90" i="11" s="1"/>
  <c r="O90" i="11"/>
  <c r="J90" i="11"/>
  <c r="S89" i="11"/>
  <c r="O89" i="11"/>
  <c r="J89" i="11"/>
  <c r="P89" i="11" s="1"/>
  <c r="Q89" i="11" s="1"/>
  <c r="S88" i="11"/>
  <c r="X88" i="11" s="1"/>
  <c r="Y88" i="11" s="1"/>
  <c r="O88" i="11"/>
  <c r="J88" i="11"/>
  <c r="P88" i="11" s="1"/>
  <c r="Q88" i="11" s="1"/>
  <c r="S87" i="11"/>
  <c r="X87" i="11" s="1"/>
  <c r="O87" i="11"/>
  <c r="J87" i="11"/>
  <c r="S86" i="11"/>
  <c r="O86" i="11"/>
  <c r="J86" i="11"/>
  <c r="I84" i="11"/>
  <c r="H84" i="11"/>
  <c r="G84" i="11"/>
  <c r="S83" i="11"/>
  <c r="X83" i="11" s="1"/>
  <c r="O83" i="11"/>
  <c r="J83" i="11"/>
  <c r="S82" i="11"/>
  <c r="X82" i="11" s="1"/>
  <c r="O82" i="11"/>
  <c r="J82" i="11"/>
  <c r="S81" i="11"/>
  <c r="T81" i="11" s="1"/>
  <c r="O81" i="11"/>
  <c r="J81" i="11"/>
  <c r="S80" i="11"/>
  <c r="X80" i="11" s="1"/>
  <c r="Y80" i="11" s="1"/>
  <c r="O80" i="11"/>
  <c r="J80" i="11"/>
  <c r="S79" i="11"/>
  <c r="X79" i="11" s="1"/>
  <c r="O79" i="11"/>
  <c r="J79" i="11"/>
  <c r="S78" i="11"/>
  <c r="T78" i="11" s="1"/>
  <c r="O78" i="11"/>
  <c r="J78" i="11"/>
  <c r="I76" i="11"/>
  <c r="H76" i="11"/>
  <c r="G76" i="11"/>
  <c r="S75" i="11"/>
  <c r="O75" i="11"/>
  <c r="J75" i="11"/>
  <c r="P75" i="11" s="1"/>
  <c r="Q75" i="11" s="1"/>
  <c r="S74" i="11"/>
  <c r="O74" i="11"/>
  <c r="J74" i="11"/>
  <c r="P74" i="11" s="1"/>
  <c r="Q74" i="11" s="1"/>
  <c r="S73" i="11"/>
  <c r="O73" i="11"/>
  <c r="J73" i="11"/>
  <c r="S72" i="11"/>
  <c r="X72" i="11" s="1"/>
  <c r="Y72" i="11" s="1"/>
  <c r="O72" i="11"/>
  <c r="J72" i="11"/>
  <c r="S71" i="11"/>
  <c r="X71" i="11" s="1"/>
  <c r="Y71" i="11" s="1"/>
  <c r="O71" i="11"/>
  <c r="J71" i="11"/>
  <c r="S70" i="11"/>
  <c r="X70" i="11" s="1"/>
  <c r="Y70" i="11" s="1"/>
  <c r="O70" i="11"/>
  <c r="J70" i="11"/>
  <c r="I68" i="11"/>
  <c r="H68" i="11"/>
  <c r="G68" i="11"/>
  <c r="S67" i="11"/>
  <c r="X67" i="11" s="1"/>
  <c r="O67" i="11"/>
  <c r="J67" i="11"/>
  <c r="S66" i="11"/>
  <c r="X66" i="11" s="1"/>
  <c r="Y66" i="11" s="1"/>
  <c r="O66" i="11"/>
  <c r="J66" i="11"/>
  <c r="S65" i="11"/>
  <c r="O65" i="11"/>
  <c r="J65" i="11"/>
  <c r="S64" i="11"/>
  <c r="T64" i="11" s="1"/>
  <c r="O64" i="11"/>
  <c r="J64" i="11"/>
  <c r="S63" i="11"/>
  <c r="T63" i="11" s="1"/>
  <c r="O63" i="11"/>
  <c r="J63" i="11"/>
  <c r="S62" i="11"/>
  <c r="X62" i="11" s="1"/>
  <c r="O62" i="11"/>
  <c r="J62" i="11"/>
  <c r="I60" i="11"/>
  <c r="H60" i="11"/>
  <c r="G60" i="11"/>
  <c r="S59" i="11"/>
  <c r="X59" i="11" s="1"/>
  <c r="O59" i="11"/>
  <c r="J59" i="11"/>
  <c r="P59" i="11" s="1"/>
  <c r="Q59" i="11" s="1"/>
  <c r="S58" i="11"/>
  <c r="X58" i="11" s="1"/>
  <c r="O58" i="11"/>
  <c r="J58" i="11"/>
  <c r="S57" i="11"/>
  <c r="X57" i="11" s="1"/>
  <c r="Y57" i="11" s="1"/>
  <c r="O57" i="11"/>
  <c r="J57" i="11"/>
  <c r="S56" i="11"/>
  <c r="T56" i="11" s="1"/>
  <c r="O56" i="11"/>
  <c r="J56" i="11"/>
  <c r="S55" i="11"/>
  <c r="X55" i="11" s="1"/>
  <c r="AC55" i="11" s="1"/>
  <c r="O55" i="11"/>
  <c r="J55" i="11"/>
  <c r="S54" i="11"/>
  <c r="T54" i="11" s="1"/>
  <c r="O54" i="11"/>
  <c r="J54" i="11"/>
  <c r="I52" i="11"/>
  <c r="H52" i="11"/>
  <c r="G52" i="11"/>
  <c r="S51" i="11"/>
  <c r="O51" i="11"/>
  <c r="J51" i="11"/>
  <c r="P51" i="11" s="1"/>
  <c r="Q51" i="11" s="1"/>
  <c r="S50" i="11"/>
  <c r="X50" i="11" s="1"/>
  <c r="AC50" i="11" s="1"/>
  <c r="O50" i="11"/>
  <c r="J50" i="11"/>
  <c r="S49" i="11"/>
  <c r="T49" i="11" s="1"/>
  <c r="O49" i="11"/>
  <c r="J49" i="11"/>
  <c r="S48" i="11"/>
  <c r="X48" i="11" s="1"/>
  <c r="Y48" i="11" s="1"/>
  <c r="O48" i="11"/>
  <c r="J48" i="11"/>
  <c r="S47" i="11"/>
  <c r="O47" i="11"/>
  <c r="J47" i="11"/>
  <c r="P47" i="11" s="1"/>
  <c r="Q47" i="11" s="1"/>
  <c r="S46" i="11"/>
  <c r="X46" i="11" s="1"/>
  <c r="Y46" i="11" s="1"/>
  <c r="O46" i="11"/>
  <c r="J46" i="11"/>
  <c r="I44" i="11"/>
  <c r="H44" i="11"/>
  <c r="G44" i="11"/>
  <c r="S43" i="11"/>
  <c r="X43" i="11" s="1"/>
  <c r="AC43" i="11" s="1"/>
  <c r="O43" i="11"/>
  <c r="J43" i="11"/>
  <c r="S42" i="11"/>
  <c r="X42" i="11" s="1"/>
  <c r="Y42" i="11" s="1"/>
  <c r="O42" i="11"/>
  <c r="J42" i="11"/>
  <c r="S41" i="11"/>
  <c r="X41" i="11" s="1"/>
  <c r="Y41" i="11" s="1"/>
  <c r="O41" i="11"/>
  <c r="J41" i="11"/>
  <c r="S40" i="11"/>
  <c r="O40" i="11"/>
  <c r="J40" i="11"/>
  <c r="P40" i="11" s="1"/>
  <c r="Q40" i="11" s="1"/>
  <c r="S39" i="11"/>
  <c r="X39" i="11" s="1"/>
  <c r="AC39" i="11" s="1"/>
  <c r="AD39" i="11" s="1"/>
  <c r="O39" i="11"/>
  <c r="J39" i="11"/>
  <c r="P39" i="11" s="1"/>
  <c r="Q39" i="11" s="1"/>
  <c r="S38" i="11"/>
  <c r="T38" i="11" s="1"/>
  <c r="O38" i="11"/>
  <c r="J38" i="11"/>
  <c r="I36" i="11"/>
  <c r="H36" i="11"/>
  <c r="G36" i="11"/>
  <c r="S35" i="11"/>
  <c r="T35" i="11" s="1"/>
  <c r="O35" i="11"/>
  <c r="J35" i="11"/>
  <c r="S34" i="11"/>
  <c r="O34" i="11"/>
  <c r="J34" i="11"/>
  <c r="S33" i="11"/>
  <c r="X33" i="11" s="1"/>
  <c r="O33" i="11"/>
  <c r="J33" i="11"/>
  <c r="S32" i="11"/>
  <c r="X32" i="11" s="1"/>
  <c r="Y32" i="11" s="1"/>
  <c r="O32" i="11"/>
  <c r="J32" i="11"/>
  <c r="S31" i="11"/>
  <c r="O31" i="11"/>
  <c r="J31" i="11"/>
  <c r="S30" i="11"/>
  <c r="T30" i="11" s="1"/>
  <c r="O30" i="11"/>
  <c r="J30" i="11"/>
  <c r="I28" i="11"/>
  <c r="H28" i="11"/>
  <c r="G28" i="11"/>
  <c r="S27" i="11"/>
  <c r="X27" i="11" s="1"/>
  <c r="AC27" i="11" s="1"/>
  <c r="AD27" i="11" s="1"/>
  <c r="O27" i="11"/>
  <c r="J27" i="11"/>
  <c r="S26" i="11"/>
  <c r="X26" i="11" s="1"/>
  <c r="Y26" i="11" s="1"/>
  <c r="O26" i="11"/>
  <c r="J26" i="11"/>
  <c r="P26" i="11" s="1"/>
  <c r="Q26" i="11" s="1"/>
  <c r="S25" i="11"/>
  <c r="O25" i="11"/>
  <c r="J25" i="11"/>
  <c r="P25" i="11" s="1"/>
  <c r="Q25" i="11" s="1"/>
  <c r="S24" i="11"/>
  <c r="X24" i="11" s="1"/>
  <c r="O24" i="11"/>
  <c r="J24" i="11"/>
  <c r="P24" i="11" s="1"/>
  <c r="Q24" i="11" s="1"/>
  <c r="S23" i="11"/>
  <c r="X23" i="11" s="1"/>
  <c r="O23" i="11"/>
  <c r="J23" i="11"/>
  <c r="S22" i="11"/>
  <c r="X22" i="11" s="1"/>
  <c r="O22" i="11"/>
  <c r="J22" i="11"/>
  <c r="P22" i="11" s="1"/>
  <c r="I20" i="11"/>
  <c r="H20" i="11"/>
  <c r="G20" i="11"/>
  <c r="S19" i="11"/>
  <c r="O19" i="11"/>
  <c r="J19" i="11"/>
  <c r="S18" i="11"/>
  <c r="X18" i="11" s="1"/>
  <c r="O18" i="11"/>
  <c r="J18" i="11"/>
  <c r="P18" i="11" s="1"/>
  <c r="Q18" i="11" s="1"/>
  <c r="S17" i="11"/>
  <c r="O17" i="11"/>
  <c r="J17" i="11"/>
  <c r="P17" i="11" s="1"/>
  <c r="Q17" i="11" s="1"/>
  <c r="S16" i="11"/>
  <c r="T16" i="11" s="1"/>
  <c r="O16" i="11"/>
  <c r="J16" i="11"/>
  <c r="S15" i="11"/>
  <c r="X15" i="11" s="1"/>
  <c r="AC15" i="11" s="1"/>
  <c r="O15" i="11"/>
  <c r="J15" i="11"/>
  <c r="S14" i="11"/>
  <c r="O14" i="11"/>
  <c r="J14" i="11"/>
  <c r="P14" i="11" s="1"/>
  <c r="Q14" i="11" s="1"/>
  <c r="I12" i="11"/>
  <c r="H12" i="11"/>
  <c r="G12" i="11"/>
  <c r="S11" i="11"/>
  <c r="O11" i="11"/>
  <c r="J11" i="11"/>
  <c r="S10" i="11"/>
  <c r="X10" i="11" s="1"/>
  <c r="Y10" i="11" s="1"/>
  <c r="O10" i="11"/>
  <c r="J10" i="11"/>
  <c r="S9" i="11"/>
  <c r="O9" i="11"/>
  <c r="J9" i="11"/>
  <c r="S8" i="11"/>
  <c r="O8" i="11"/>
  <c r="J8" i="11"/>
  <c r="P8" i="11" s="1"/>
  <c r="Q8" i="11" s="1"/>
  <c r="S7" i="11"/>
  <c r="O7" i="11"/>
  <c r="J7" i="11"/>
  <c r="P7" i="11" s="1"/>
  <c r="Q7" i="11" s="1"/>
  <c r="S6" i="11"/>
  <c r="O6" i="11"/>
  <c r="J6" i="11"/>
  <c r="P6" i="11" s="1"/>
  <c r="Q6" i="11" s="1"/>
  <c r="S179" i="5"/>
  <c r="X179" i="5" s="1"/>
  <c r="Y179" i="5" s="1"/>
  <c r="S180" i="5"/>
  <c r="X180" i="5" s="1"/>
  <c r="Y180" i="5" s="1"/>
  <c r="S170" i="5"/>
  <c r="T170" i="5" s="1"/>
  <c r="S171" i="5"/>
  <c r="X171" i="5" s="1"/>
  <c r="Y171" i="5" s="1"/>
  <c r="S161" i="5"/>
  <c r="X161" i="5" s="1"/>
  <c r="Y161" i="5" s="1"/>
  <c r="S162" i="5"/>
  <c r="T162" i="5" s="1"/>
  <c r="S152" i="5"/>
  <c r="S153" i="5"/>
  <c r="X153" i="5" s="1"/>
  <c r="Y153" i="5" s="1"/>
  <c r="S143" i="5"/>
  <c r="X143" i="5" s="1"/>
  <c r="Y143" i="5" s="1"/>
  <c r="S144" i="5"/>
  <c r="X144" i="5" s="1"/>
  <c r="Y144" i="5" s="1"/>
  <c r="S134" i="5"/>
  <c r="S135" i="5"/>
  <c r="X135" i="5" s="1"/>
  <c r="Y135" i="5" s="1"/>
  <c r="S125" i="5"/>
  <c r="X125" i="5" s="1"/>
  <c r="Y125" i="5" s="1"/>
  <c r="S126" i="5"/>
  <c r="X126" i="5" s="1"/>
  <c r="Y126" i="5" s="1"/>
  <c r="S117" i="5"/>
  <c r="X117" i="5" s="1"/>
  <c r="Y117" i="5" s="1"/>
  <c r="S116" i="5"/>
  <c r="T116" i="5" s="1"/>
  <c r="S107" i="5"/>
  <c r="T107" i="5" s="1"/>
  <c r="S108" i="5"/>
  <c r="X108" i="5" s="1"/>
  <c r="Y108" i="5" s="1"/>
  <c r="S98" i="5"/>
  <c r="T98" i="5" s="1"/>
  <c r="S99" i="5"/>
  <c r="X99" i="5" s="1"/>
  <c r="Y99" i="5" s="1"/>
  <c r="S89" i="5"/>
  <c r="T89" i="5" s="1"/>
  <c r="S90" i="5"/>
  <c r="X90" i="5" s="1"/>
  <c r="Y90" i="5" s="1"/>
  <c r="S80" i="5"/>
  <c r="X80" i="5" s="1"/>
  <c r="Y80" i="5" s="1"/>
  <c r="S81" i="5"/>
  <c r="X81" i="5" s="1"/>
  <c r="S71" i="5"/>
  <c r="X71" i="5" s="1"/>
  <c r="Y71" i="5" s="1"/>
  <c r="S72" i="5"/>
  <c r="X72" i="5" s="1"/>
  <c r="Y72" i="5" s="1"/>
  <c r="S62" i="5"/>
  <c r="X62" i="5" s="1"/>
  <c r="S63" i="5"/>
  <c r="X63" i="5" s="1"/>
  <c r="Y63" i="5" s="1"/>
  <c r="S64" i="5"/>
  <c r="X64" i="5" s="1"/>
  <c r="Y64" i="5" s="1"/>
  <c r="S65" i="5"/>
  <c r="X65" i="5" s="1"/>
  <c r="S53" i="5"/>
  <c r="T53" i="5" s="1"/>
  <c r="S54" i="5"/>
  <c r="T54" i="5" s="1"/>
  <c r="S45" i="5"/>
  <c r="T45" i="5" s="1"/>
  <c r="S46" i="5"/>
  <c r="T46" i="5" s="1"/>
  <c r="S36" i="5"/>
  <c r="X36" i="5" s="1"/>
  <c r="S37" i="5"/>
  <c r="T37" i="5" s="1"/>
  <c r="S38" i="5"/>
  <c r="X38" i="5" s="1"/>
  <c r="Y38" i="5" s="1"/>
  <c r="S29" i="5"/>
  <c r="X29" i="5" s="1"/>
  <c r="S30" i="5"/>
  <c r="X30" i="5" s="1"/>
  <c r="S25" i="5"/>
  <c r="X25" i="5" s="1"/>
  <c r="S26" i="5"/>
  <c r="X26" i="5" s="1"/>
  <c r="S27" i="5"/>
  <c r="T27" i="5" s="1"/>
  <c r="S28" i="5"/>
  <c r="X28" i="5" s="1"/>
  <c r="Y28" i="5" s="1"/>
  <c r="S16" i="5"/>
  <c r="X16" i="5" s="1"/>
  <c r="S17" i="5"/>
  <c r="X17" i="5" s="1"/>
  <c r="S18" i="5"/>
  <c r="X18" i="5" s="1"/>
  <c r="S19" i="5"/>
  <c r="X19" i="5" s="1"/>
  <c r="Y19" i="5" s="1"/>
  <c r="S20" i="5"/>
  <c r="T20" i="5" s="1"/>
  <c r="S21" i="5"/>
  <c r="X21" i="5" s="1"/>
  <c r="S7" i="5"/>
  <c r="X7" i="5" s="1"/>
  <c r="S8" i="5"/>
  <c r="X8" i="5" s="1"/>
  <c r="S9" i="5"/>
  <c r="T9" i="5" s="1"/>
  <c r="S10" i="5"/>
  <c r="X10" i="5" s="1"/>
  <c r="Y10" i="5" s="1"/>
  <c r="S11" i="5"/>
  <c r="X11" i="5" s="1"/>
  <c r="S12" i="5"/>
  <c r="X12" i="5" s="1"/>
  <c r="O179" i="5"/>
  <c r="O180" i="5"/>
  <c r="O170" i="5"/>
  <c r="O171" i="5"/>
  <c r="O161" i="5"/>
  <c r="O162" i="5"/>
  <c r="O152" i="5"/>
  <c r="O153" i="5"/>
  <c r="O143" i="5"/>
  <c r="O144" i="5"/>
  <c r="O134" i="5"/>
  <c r="O135" i="5"/>
  <c r="O125" i="5"/>
  <c r="O126" i="5"/>
  <c r="O115" i="5"/>
  <c r="O116" i="5"/>
  <c r="O117" i="5"/>
  <c r="O118" i="5"/>
  <c r="O119" i="5"/>
  <c r="O120" i="5"/>
  <c r="O107" i="5"/>
  <c r="O108" i="5"/>
  <c r="O98" i="5"/>
  <c r="O99" i="5"/>
  <c r="O89" i="5"/>
  <c r="O90" i="5"/>
  <c r="J179" i="5"/>
  <c r="P179" i="5" s="1"/>
  <c r="Q179" i="5" s="1"/>
  <c r="J180" i="5"/>
  <c r="J170" i="5"/>
  <c r="P170" i="5" s="1"/>
  <c r="Q170" i="5" s="1"/>
  <c r="J171" i="5"/>
  <c r="P171" i="5" s="1"/>
  <c r="Q171" i="5" s="1"/>
  <c r="J172" i="5"/>
  <c r="J160" i="5"/>
  <c r="J161" i="5"/>
  <c r="J162" i="5"/>
  <c r="P162" i="5" s="1"/>
  <c r="Q162" i="5" s="1"/>
  <c r="J152" i="5"/>
  <c r="P152" i="5" s="1"/>
  <c r="Q152" i="5" s="1"/>
  <c r="J153" i="5"/>
  <c r="J154" i="5"/>
  <c r="J143" i="5"/>
  <c r="P143" i="5" s="1"/>
  <c r="Q143" i="5" s="1"/>
  <c r="J144" i="5"/>
  <c r="J145" i="5"/>
  <c r="J134" i="5"/>
  <c r="J135" i="5"/>
  <c r="P135" i="5" s="1"/>
  <c r="Q135" i="5" s="1"/>
  <c r="J136" i="5"/>
  <c r="J125" i="5"/>
  <c r="J126" i="5"/>
  <c r="P126" i="5" s="1"/>
  <c r="Q126" i="5" s="1"/>
  <c r="J127" i="5"/>
  <c r="J116" i="5"/>
  <c r="J117" i="5"/>
  <c r="J118" i="5"/>
  <c r="P118" i="5" s="1"/>
  <c r="Q118" i="5" s="1"/>
  <c r="J107" i="5"/>
  <c r="P107" i="5" s="1"/>
  <c r="Q107" i="5" s="1"/>
  <c r="J108" i="5"/>
  <c r="P108" i="5" s="1"/>
  <c r="Q108" i="5" s="1"/>
  <c r="J98" i="5"/>
  <c r="J99" i="5"/>
  <c r="J89" i="5"/>
  <c r="J90" i="5"/>
  <c r="P90" i="5" s="1"/>
  <c r="Q90" i="5" s="1"/>
  <c r="O80" i="5"/>
  <c r="O81" i="5"/>
  <c r="J79" i="5"/>
  <c r="J80" i="5"/>
  <c r="P80" i="5" s="1"/>
  <c r="Q80" i="5" s="1"/>
  <c r="J81" i="5"/>
  <c r="P81" i="5" s="1"/>
  <c r="Q81" i="5" s="1"/>
  <c r="O71" i="5"/>
  <c r="O72" i="5"/>
  <c r="J71" i="5"/>
  <c r="P71" i="5" s="1"/>
  <c r="Q71" i="5" s="1"/>
  <c r="J72" i="5"/>
  <c r="P72" i="5" s="1"/>
  <c r="Q72" i="5" s="1"/>
  <c r="O63" i="5"/>
  <c r="O64" i="5"/>
  <c r="J63" i="5"/>
  <c r="J64" i="5"/>
  <c r="O53" i="5"/>
  <c r="O54" i="5"/>
  <c r="J53" i="5"/>
  <c r="P53" i="5" s="1"/>
  <c r="Q53" i="5" s="1"/>
  <c r="J54" i="5"/>
  <c r="O45" i="5"/>
  <c r="O46" i="5"/>
  <c r="J43" i="5"/>
  <c r="J44" i="5"/>
  <c r="J45" i="5"/>
  <c r="P45" i="5" s="1"/>
  <c r="Q45" i="5" s="1"/>
  <c r="J46" i="5"/>
  <c r="P46" i="5" s="1"/>
  <c r="Q46" i="5" s="1"/>
  <c r="J47" i="5"/>
  <c r="O37" i="5"/>
  <c r="O38" i="5"/>
  <c r="J34" i="5"/>
  <c r="J35" i="5"/>
  <c r="J36" i="5"/>
  <c r="J37" i="5"/>
  <c r="P37" i="5" s="1"/>
  <c r="Q37" i="5" s="1"/>
  <c r="J38" i="5"/>
  <c r="P38" i="5" s="1"/>
  <c r="Q38" i="5" s="1"/>
  <c r="J39" i="5"/>
  <c r="O27" i="5"/>
  <c r="O28" i="5"/>
  <c r="J27" i="5"/>
  <c r="P27" i="5" s="1"/>
  <c r="Q27" i="5" s="1"/>
  <c r="J28" i="5"/>
  <c r="P28" i="5" s="1"/>
  <c r="Q28" i="5" s="1"/>
  <c r="O19" i="5"/>
  <c r="O20" i="5"/>
  <c r="O9" i="5"/>
  <c r="O10" i="5"/>
  <c r="O6" i="5"/>
  <c r="O7" i="5"/>
  <c r="O8" i="5"/>
  <c r="O11" i="5"/>
  <c r="O12" i="5"/>
  <c r="J18" i="5"/>
  <c r="J19" i="5"/>
  <c r="J20" i="5"/>
  <c r="P20" i="5" s="1"/>
  <c r="Q20" i="5" s="1"/>
  <c r="J9" i="5"/>
  <c r="P9" i="5" s="1"/>
  <c r="Q9" i="5" s="1"/>
  <c r="J10" i="5"/>
  <c r="I184" i="5"/>
  <c r="H184" i="5"/>
  <c r="G184" i="5"/>
  <c r="J183" i="5"/>
  <c r="J182" i="5"/>
  <c r="J181" i="5"/>
  <c r="J178" i="5"/>
  <c r="J177" i="5"/>
  <c r="I175" i="5"/>
  <c r="H175" i="5"/>
  <c r="G175" i="5"/>
  <c r="J174" i="5"/>
  <c r="J173" i="5"/>
  <c r="J169" i="5"/>
  <c r="J168" i="5"/>
  <c r="I166" i="5"/>
  <c r="H166" i="5"/>
  <c r="G166" i="5"/>
  <c r="J165" i="5"/>
  <c r="J164" i="5"/>
  <c r="J163" i="5"/>
  <c r="J159" i="5"/>
  <c r="I157" i="5"/>
  <c r="H157" i="5"/>
  <c r="G157" i="5"/>
  <c r="J156" i="5"/>
  <c r="J155" i="5"/>
  <c r="J151" i="5"/>
  <c r="J150" i="5"/>
  <c r="I148" i="5"/>
  <c r="H148" i="5"/>
  <c r="G148" i="5"/>
  <c r="J147" i="5"/>
  <c r="J146" i="5"/>
  <c r="J142" i="5"/>
  <c r="J141" i="5"/>
  <c r="G40" i="5"/>
  <c r="H40" i="5"/>
  <c r="I40" i="5"/>
  <c r="F24" i="2"/>
  <c r="C24" i="2"/>
  <c r="K16" i="2"/>
  <c r="I18" i="2"/>
  <c r="H18" i="2"/>
  <c r="G18" i="2"/>
  <c r="D18" i="2"/>
  <c r="E18" i="2"/>
  <c r="C18" i="2"/>
  <c r="S6" i="5"/>
  <c r="X6" i="5" s="1"/>
  <c r="O17" i="5"/>
  <c r="O18" i="5"/>
  <c r="O21" i="5"/>
  <c r="O15" i="5"/>
  <c r="I139" i="5"/>
  <c r="H139" i="5"/>
  <c r="G139" i="5"/>
  <c r="J138" i="5"/>
  <c r="J137" i="5"/>
  <c r="J133" i="5"/>
  <c r="J132" i="5"/>
  <c r="J6" i="5"/>
  <c r="J7" i="5"/>
  <c r="J8" i="5"/>
  <c r="J11" i="5"/>
  <c r="J12" i="5"/>
  <c r="H13" i="5"/>
  <c r="I13" i="5"/>
  <c r="J15" i="5"/>
  <c r="J16" i="5"/>
  <c r="J17" i="5"/>
  <c r="J21" i="5"/>
  <c r="H22" i="5"/>
  <c r="I22" i="5"/>
  <c r="J24" i="5"/>
  <c r="J25" i="5"/>
  <c r="J26" i="5"/>
  <c r="J29" i="5"/>
  <c r="J30" i="5"/>
  <c r="H31" i="5"/>
  <c r="I31" i="5"/>
  <c r="J33" i="5"/>
  <c r="J42" i="5"/>
  <c r="J48" i="5"/>
  <c r="H49" i="5"/>
  <c r="I49" i="5"/>
  <c r="J51" i="5"/>
  <c r="J52" i="5"/>
  <c r="J55" i="5"/>
  <c r="J56" i="5"/>
  <c r="J57" i="5"/>
  <c r="H58" i="5"/>
  <c r="I58" i="5"/>
  <c r="J60" i="5"/>
  <c r="J61" i="5"/>
  <c r="J62" i="5"/>
  <c r="J65" i="5"/>
  <c r="J66" i="5"/>
  <c r="H67" i="5"/>
  <c r="I67" i="5"/>
  <c r="J69" i="5"/>
  <c r="J70" i="5"/>
  <c r="J73" i="5"/>
  <c r="J74" i="5"/>
  <c r="J75" i="5"/>
  <c r="H76" i="5"/>
  <c r="I76" i="5"/>
  <c r="J78" i="5"/>
  <c r="J82" i="5"/>
  <c r="J83" i="5"/>
  <c r="J84" i="5"/>
  <c r="H85" i="5"/>
  <c r="I85" i="5"/>
  <c r="J87" i="5"/>
  <c r="J88" i="5"/>
  <c r="J91" i="5"/>
  <c r="J92" i="5"/>
  <c r="J93" i="5"/>
  <c r="H94" i="5"/>
  <c r="I94" i="5"/>
  <c r="J96" i="5"/>
  <c r="J97" i="5"/>
  <c r="J100" i="5"/>
  <c r="J101" i="5"/>
  <c r="J102" i="5"/>
  <c r="H103" i="5"/>
  <c r="I103" i="5"/>
  <c r="J105" i="5"/>
  <c r="J106" i="5"/>
  <c r="J109" i="5"/>
  <c r="J110" i="5"/>
  <c r="J111" i="5"/>
  <c r="H112" i="5"/>
  <c r="I112" i="5"/>
  <c r="J114" i="5"/>
  <c r="P114" i="5" s="1"/>
  <c r="Q114" i="5" s="1"/>
  <c r="J115" i="5"/>
  <c r="P115" i="5" s="1"/>
  <c r="Q115" i="5" s="1"/>
  <c r="J119" i="5"/>
  <c r="P119" i="5" s="1"/>
  <c r="Q119" i="5" s="1"/>
  <c r="J120" i="5"/>
  <c r="P120" i="5" s="1"/>
  <c r="Q120" i="5" s="1"/>
  <c r="H121" i="5"/>
  <c r="I121" i="5"/>
  <c r="J123" i="5"/>
  <c r="J124" i="5"/>
  <c r="J128" i="5"/>
  <c r="J129" i="5"/>
  <c r="H130" i="5"/>
  <c r="I130" i="5"/>
  <c r="G130" i="5"/>
  <c r="G121" i="5"/>
  <c r="K186" i="5"/>
  <c r="L186" i="5"/>
  <c r="M186" i="5"/>
  <c r="R186" i="5"/>
  <c r="W186" i="5"/>
  <c r="G112" i="5"/>
  <c r="G103" i="5"/>
  <c r="G94" i="5"/>
  <c r="G85" i="5"/>
  <c r="G76" i="5"/>
  <c r="G67" i="5"/>
  <c r="G58" i="5"/>
  <c r="G49" i="5"/>
  <c r="G31" i="5"/>
  <c r="G22" i="5"/>
  <c r="D39" i="2"/>
  <c r="J33" i="2"/>
  <c r="K18" i="2" l="1"/>
  <c r="L66" i="2"/>
  <c r="F67" i="2" s="1"/>
  <c r="E52" i="2"/>
  <c r="H67" i="2"/>
  <c r="F52" i="2"/>
  <c r="G67" i="2"/>
  <c r="I67" i="2"/>
  <c r="D52" i="2"/>
  <c r="G51" i="2"/>
  <c r="U48" i="16"/>
  <c r="V48" i="16" s="1"/>
  <c r="C67" i="2"/>
  <c r="D67" i="2"/>
  <c r="K67" i="2"/>
  <c r="L65" i="2"/>
  <c r="U57" i="14"/>
  <c r="V57" i="14" s="1"/>
  <c r="Z54" i="14"/>
  <c r="AA54" i="14" s="1"/>
  <c r="U29" i="16"/>
  <c r="V29" i="16" s="1"/>
  <c r="U47" i="16"/>
  <c r="V47" i="16" s="1"/>
  <c r="U43" i="14"/>
  <c r="V43" i="14" s="1"/>
  <c r="U27" i="15"/>
  <c r="V27" i="15" s="1"/>
  <c r="U45" i="15"/>
  <c r="V45" i="15" s="1"/>
  <c r="U98" i="5"/>
  <c r="V98" i="5" s="1"/>
  <c r="U153" i="5"/>
  <c r="V153" i="5" s="1"/>
  <c r="T143" i="5"/>
  <c r="K39" i="2"/>
  <c r="U46" i="14"/>
  <c r="V46" i="14" s="1"/>
  <c r="U114" i="14"/>
  <c r="V114" i="14" s="1"/>
  <c r="T62" i="12"/>
  <c r="G24" i="2"/>
  <c r="U12" i="12"/>
  <c r="V12" i="12" s="1"/>
  <c r="U64" i="5"/>
  <c r="V64" i="5" s="1"/>
  <c r="U134" i="5"/>
  <c r="V134" i="5" s="1"/>
  <c r="U11" i="14"/>
  <c r="V11" i="14" s="1"/>
  <c r="Z99" i="5"/>
  <c r="AA99" i="5" s="1"/>
  <c r="U107" i="5"/>
  <c r="V107" i="5" s="1"/>
  <c r="Z161" i="5"/>
  <c r="AA161" i="5" s="1"/>
  <c r="I60" i="16"/>
  <c r="G60" i="16"/>
  <c r="AD42" i="14"/>
  <c r="U62" i="14"/>
  <c r="V62" i="14" s="1"/>
  <c r="U80" i="14"/>
  <c r="V80" i="14" s="1"/>
  <c r="U42" i="14"/>
  <c r="V42" i="14" s="1"/>
  <c r="U51" i="14"/>
  <c r="V51" i="14" s="1"/>
  <c r="U78" i="14"/>
  <c r="V78" i="14" s="1"/>
  <c r="U132" i="12"/>
  <c r="V132" i="12" s="1"/>
  <c r="T102" i="12"/>
  <c r="T99" i="5"/>
  <c r="U117" i="5"/>
  <c r="V117" i="5" s="1"/>
  <c r="U180" i="5"/>
  <c r="V180" i="5" s="1"/>
  <c r="U19" i="5"/>
  <c r="V19" i="5" s="1"/>
  <c r="U116" i="5"/>
  <c r="V116" i="5" s="1"/>
  <c r="Z81" i="5"/>
  <c r="AA81" i="5" s="1"/>
  <c r="U143" i="5"/>
  <c r="V143" i="5" s="1"/>
  <c r="Z27" i="16"/>
  <c r="AA27" i="16" s="1"/>
  <c r="T57" i="15"/>
  <c r="I69" i="15"/>
  <c r="U62" i="15"/>
  <c r="V62" i="15" s="1"/>
  <c r="H93" i="13"/>
  <c r="I93" i="13"/>
  <c r="G93" i="13"/>
  <c r="U102" i="12"/>
  <c r="V102" i="12" s="1"/>
  <c r="U150" i="12"/>
  <c r="V150" i="12" s="1"/>
  <c r="T150" i="12"/>
  <c r="X92" i="12"/>
  <c r="Y92" i="12" s="1"/>
  <c r="X22" i="12"/>
  <c r="Z22" i="12" s="1"/>
  <c r="AA22" i="12" s="1"/>
  <c r="T32" i="12"/>
  <c r="X42" i="12"/>
  <c r="Y42" i="12" s="1"/>
  <c r="U142" i="12"/>
  <c r="V142" i="12" s="1"/>
  <c r="P102" i="12"/>
  <c r="Q102" i="12" s="1"/>
  <c r="X112" i="12"/>
  <c r="Y112" i="12" s="1"/>
  <c r="P12" i="12"/>
  <c r="Q12" i="12" s="1"/>
  <c r="T142" i="12"/>
  <c r="P112" i="12"/>
  <c r="Q112" i="12" s="1"/>
  <c r="U32" i="12"/>
  <c r="V32" i="12" s="1"/>
  <c r="Z62" i="12"/>
  <c r="AA62" i="12" s="1"/>
  <c r="G170" i="12"/>
  <c r="U22" i="12"/>
  <c r="V22" i="12" s="1"/>
  <c r="X82" i="12"/>
  <c r="Y82" i="12" s="1"/>
  <c r="Z7" i="16"/>
  <c r="AA7" i="16" s="1"/>
  <c r="Z8" i="16"/>
  <c r="AA8" i="16" s="1"/>
  <c r="T35" i="15"/>
  <c r="Z53" i="15"/>
  <c r="AA53" i="15" s="1"/>
  <c r="H69" i="15"/>
  <c r="X29" i="15"/>
  <c r="AC29" i="15" s="1"/>
  <c r="AD29" i="15" s="1"/>
  <c r="X27" i="15"/>
  <c r="Y27" i="15" s="1"/>
  <c r="U9" i="15"/>
  <c r="V9" i="15" s="1"/>
  <c r="U28" i="15"/>
  <c r="V28" i="15" s="1"/>
  <c r="T33" i="15"/>
  <c r="U44" i="15"/>
  <c r="V44" i="15" s="1"/>
  <c r="U66" i="15"/>
  <c r="V66" i="15" s="1"/>
  <c r="U24" i="15"/>
  <c r="V24" i="15" s="1"/>
  <c r="T42" i="15"/>
  <c r="U42" i="15"/>
  <c r="V42" i="15" s="1"/>
  <c r="U64" i="15"/>
  <c r="V64" i="15" s="1"/>
  <c r="T12" i="15"/>
  <c r="Z10" i="15"/>
  <c r="AA10" i="15" s="1"/>
  <c r="T34" i="15"/>
  <c r="X51" i="15"/>
  <c r="Y51" i="15" s="1"/>
  <c r="U7" i="15"/>
  <c r="V7" i="15" s="1"/>
  <c r="T84" i="14"/>
  <c r="T45" i="14"/>
  <c r="X56" i="14"/>
  <c r="AC56" i="14" s="1"/>
  <c r="AE56" i="14" s="1"/>
  <c r="AF56" i="14" s="1"/>
  <c r="Z45" i="14"/>
  <c r="AA45" i="14" s="1"/>
  <c r="X80" i="14"/>
  <c r="Z80" i="14" s="1"/>
  <c r="AA80" i="14" s="1"/>
  <c r="U16" i="14"/>
  <c r="V16" i="14" s="1"/>
  <c r="U25" i="14"/>
  <c r="V25" i="14" s="1"/>
  <c r="U84" i="14"/>
  <c r="V84" i="14" s="1"/>
  <c r="U92" i="14"/>
  <c r="V92" i="14" s="1"/>
  <c r="T42" i="14"/>
  <c r="U45" i="14"/>
  <c r="V45" i="14" s="1"/>
  <c r="X89" i="14"/>
  <c r="Z89" i="14" s="1"/>
  <c r="AA89" i="14" s="1"/>
  <c r="J49" i="14"/>
  <c r="T44" i="14"/>
  <c r="Y48" i="14"/>
  <c r="Z66" i="14"/>
  <c r="AA66" i="14" s="1"/>
  <c r="X11" i="14"/>
  <c r="AC11" i="14" s="1"/>
  <c r="AE11" i="14" s="1"/>
  <c r="AF11" i="14" s="1"/>
  <c r="U37" i="14"/>
  <c r="V37" i="14" s="1"/>
  <c r="X38" i="14"/>
  <c r="Y38" i="14" s="1"/>
  <c r="AD43" i="14"/>
  <c r="AD47" i="14"/>
  <c r="AE48" i="14"/>
  <c r="AF48" i="14" s="1"/>
  <c r="X57" i="14"/>
  <c r="Z57" i="14" s="1"/>
  <c r="AA57" i="14" s="1"/>
  <c r="X64" i="14"/>
  <c r="Y64" i="14" s="1"/>
  <c r="X78" i="14"/>
  <c r="AC78" i="14" s="1"/>
  <c r="X98" i="14"/>
  <c r="Y98" i="14" s="1"/>
  <c r="X6" i="14"/>
  <c r="AC6" i="14" s="1"/>
  <c r="AE6" i="14" s="1"/>
  <c r="X21" i="14"/>
  <c r="AC21" i="14" s="1"/>
  <c r="AE21" i="14" s="1"/>
  <c r="AF21" i="14" s="1"/>
  <c r="AC35" i="14"/>
  <c r="AE35" i="14" s="1"/>
  <c r="AF35" i="14" s="1"/>
  <c r="X79" i="14"/>
  <c r="AC79" i="14" s="1"/>
  <c r="AD79" i="14" s="1"/>
  <c r="U88" i="14"/>
  <c r="V88" i="14" s="1"/>
  <c r="P92" i="14"/>
  <c r="Q92" i="14" s="1"/>
  <c r="U44" i="14"/>
  <c r="V44" i="14" s="1"/>
  <c r="X88" i="14"/>
  <c r="AC88" i="14" s="1"/>
  <c r="AD88" i="14" s="1"/>
  <c r="U38" i="14"/>
  <c r="V38" i="14" s="1"/>
  <c r="Z43" i="14"/>
  <c r="AA43" i="14" s="1"/>
  <c r="U6" i="14"/>
  <c r="V6" i="14" s="1"/>
  <c r="U10" i="14"/>
  <c r="V10" i="14" s="1"/>
  <c r="U12" i="14"/>
  <c r="V12" i="14" s="1"/>
  <c r="U15" i="14"/>
  <c r="V15" i="14" s="1"/>
  <c r="X16" i="14"/>
  <c r="AC16" i="14" s="1"/>
  <c r="AD16" i="14" s="1"/>
  <c r="U33" i="14"/>
  <c r="V33" i="14" s="1"/>
  <c r="T46" i="14"/>
  <c r="U65" i="14"/>
  <c r="V65" i="14" s="1"/>
  <c r="U79" i="14"/>
  <c r="V79" i="14" s="1"/>
  <c r="U99" i="14"/>
  <c r="V99" i="14" s="1"/>
  <c r="T19" i="14"/>
  <c r="T48" i="14"/>
  <c r="X12" i="14"/>
  <c r="AC12" i="14" s="1"/>
  <c r="AE12" i="14" s="1"/>
  <c r="AF12" i="14" s="1"/>
  <c r="X17" i="14"/>
  <c r="AC17" i="14" s="1"/>
  <c r="AD17" i="14" s="1"/>
  <c r="U48" i="14"/>
  <c r="V48" i="14" s="1"/>
  <c r="X102" i="14"/>
  <c r="AC102" i="14" s="1"/>
  <c r="AE102" i="14" s="1"/>
  <c r="AF102" i="14" s="1"/>
  <c r="T47" i="14"/>
  <c r="T53" i="14"/>
  <c r="AD44" i="14"/>
  <c r="U47" i="14"/>
  <c r="V47" i="14" s="1"/>
  <c r="Z48" i="14"/>
  <c r="AA48" i="14" s="1"/>
  <c r="P37" i="14"/>
  <c r="Q37" i="14" s="1"/>
  <c r="Z60" i="14"/>
  <c r="AA60" i="14" s="1"/>
  <c r="U89" i="14"/>
  <c r="V89" i="14" s="1"/>
  <c r="P117" i="14"/>
  <c r="Q117" i="14" s="1"/>
  <c r="Q118" i="14" s="1"/>
  <c r="Q113" i="14"/>
  <c r="Q115" i="14" s="1"/>
  <c r="P115" i="14"/>
  <c r="AD18" i="14"/>
  <c r="AE18" i="14"/>
  <c r="AF18" i="14" s="1"/>
  <c r="AC100" i="14"/>
  <c r="Y100" i="14"/>
  <c r="X83" i="14"/>
  <c r="AC83" i="14" s="1"/>
  <c r="AE83" i="14" s="1"/>
  <c r="AF83" i="14" s="1"/>
  <c r="U87" i="14"/>
  <c r="V87" i="14" s="1"/>
  <c r="X93" i="14"/>
  <c r="AC93" i="14" s="1"/>
  <c r="X96" i="14"/>
  <c r="Z96" i="14" s="1"/>
  <c r="X97" i="14"/>
  <c r="T100" i="14"/>
  <c r="T101" i="14"/>
  <c r="U113" i="14"/>
  <c r="U117" i="14"/>
  <c r="U118" i="14" s="1"/>
  <c r="S118" i="14" s="1"/>
  <c r="AC34" i="14"/>
  <c r="AE34" i="14" s="1"/>
  <c r="AF34" i="14" s="1"/>
  <c r="P43" i="14"/>
  <c r="Q43" i="14" s="1"/>
  <c r="Z46" i="14"/>
  <c r="AA46" i="14" s="1"/>
  <c r="P51" i="14"/>
  <c r="Q51" i="14" s="1"/>
  <c r="X52" i="14"/>
  <c r="AC52" i="14" s="1"/>
  <c r="Z53" i="14"/>
  <c r="AA53" i="14" s="1"/>
  <c r="T55" i="14"/>
  <c r="Y60" i="14"/>
  <c r="Z63" i="14"/>
  <c r="AA63" i="14" s="1"/>
  <c r="T66" i="14"/>
  <c r="T82" i="14"/>
  <c r="X87" i="14"/>
  <c r="AC87" i="14" s="1"/>
  <c r="U91" i="14"/>
  <c r="V91" i="14" s="1"/>
  <c r="X113" i="14"/>
  <c r="Y113" i="14" s="1"/>
  <c r="T114" i="14"/>
  <c r="J115" i="14"/>
  <c r="Z117" i="14"/>
  <c r="Z118" i="14" s="1"/>
  <c r="X118" i="14" s="1"/>
  <c r="AC118" i="14" s="1"/>
  <c r="AD118" i="14" s="1"/>
  <c r="Z19" i="14"/>
  <c r="AA19" i="14" s="1"/>
  <c r="P6" i="14"/>
  <c r="Q6" i="14" s="1"/>
  <c r="T15" i="14"/>
  <c r="T33" i="14"/>
  <c r="T60" i="14"/>
  <c r="AC66" i="14"/>
  <c r="AE66" i="14" s="1"/>
  <c r="AF66" i="14" s="1"/>
  <c r="X92" i="14"/>
  <c r="H121" i="14"/>
  <c r="T18" i="14"/>
  <c r="U19" i="14"/>
  <c r="V19" i="14" s="1"/>
  <c r="X25" i="14"/>
  <c r="Y25" i="14" s="1"/>
  <c r="T27" i="14"/>
  <c r="AC33" i="14"/>
  <c r="AE33" i="14" s="1"/>
  <c r="AF33" i="14" s="1"/>
  <c r="T43" i="14"/>
  <c r="T51" i="14"/>
  <c r="U53" i="14"/>
  <c r="V53" i="14" s="1"/>
  <c r="U56" i="14"/>
  <c r="V56" i="14" s="1"/>
  <c r="AC60" i="14"/>
  <c r="P62" i="14"/>
  <c r="Q62" i="14" s="1"/>
  <c r="P79" i="14"/>
  <c r="Q79" i="14" s="1"/>
  <c r="P84" i="14"/>
  <c r="Q84" i="14" s="1"/>
  <c r="X114" i="14"/>
  <c r="Y114" i="14" s="1"/>
  <c r="X26" i="14"/>
  <c r="Y26" i="14" s="1"/>
  <c r="T10" i="14"/>
  <c r="Z18" i="14"/>
  <c r="AA18" i="14" s="1"/>
  <c r="T30" i="14"/>
  <c r="X8" i="14"/>
  <c r="Z8" i="14" s="1"/>
  <c r="AA8" i="14" s="1"/>
  <c r="Z37" i="14"/>
  <c r="AA37" i="14" s="1"/>
  <c r="P42" i="14"/>
  <c r="Q42" i="14" s="1"/>
  <c r="P45" i="14"/>
  <c r="Q45" i="14" s="1"/>
  <c r="P65" i="14"/>
  <c r="Q65" i="14" s="1"/>
  <c r="AC117" i="14"/>
  <c r="AE117" i="14" s="1"/>
  <c r="P11" i="14"/>
  <c r="Q11" i="14" s="1"/>
  <c r="P12" i="14"/>
  <c r="Q12" i="14" s="1"/>
  <c r="U18" i="14"/>
  <c r="V18" i="14" s="1"/>
  <c r="X29" i="14"/>
  <c r="Y29" i="14" s="1"/>
  <c r="U39" i="14"/>
  <c r="V39" i="14" s="1"/>
  <c r="U60" i="14"/>
  <c r="V60" i="14" s="1"/>
  <c r="P78" i="14"/>
  <c r="Q78" i="14" s="1"/>
  <c r="P80" i="14"/>
  <c r="Q80" i="14" s="1"/>
  <c r="J85" i="14"/>
  <c r="X108" i="14"/>
  <c r="Z34" i="14"/>
  <c r="AA34" i="14" s="1"/>
  <c r="T37" i="14"/>
  <c r="X7" i="14"/>
  <c r="X9" i="14"/>
  <c r="Y9" i="14" s="1"/>
  <c r="J31" i="14"/>
  <c r="Z33" i="14"/>
  <c r="AA33" i="14" s="1"/>
  <c r="P46" i="14"/>
  <c r="Q46" i="14" s="1"/>
  <c r="X91" i="14"/>
  <c r="Z91" i="14" s="1"/>
  <c r="AA91" i="14" s="1"/>
  <c r="U7" i="14"/>
  <c r="V7" i="14" s="1"/>
  <c r="U8" i="14"/>
  <c r="V8" i="14" s="1"/>
  <c r="U9" i="14"/>
  <c r="V9" i="14" s="1"/>
  <c r="J22" i="14"/>
  <c r="U17" i="14"/>
  <c r="V17" i="14" s="1"/>
  <c r="U21" i="14"/>
  <c r="V21" i="14" s="1"/>
  <c r="Y43" i="14"/>
  <c r="U52" i="14"/>
  <c r="V52" i="14" s="1"/>
  <c r="U55" i="14"/>
  <c r="V55" i="14" s="1"/>
  <c r="U66" i="14"/>
  <c r="V66" i="14" s="1"/>
  <c r="X70" i="14"/>
  <c r="Y70" i="14" s="1"/>
  <c r="U82" i="14"/>
  <c r="V82" i="14" s="1"/>
  <c r="Y32" i="12"/>
  <c r="Z32" i="12"/>
  <c r="AA32" i="12" s="1"/>
  <c r="Y142" i="12"/>
  <c r="Z142" i="12"/>
  <c r="AA142" i="12" s="1"/>
  <c r="U122" i="12"/>
  <c r="V122" i="12" s="1"/>
  <c r="U62" i="12"/>
  <c r="V62" i="12" s="1"/>
  <c r="I170" i="12"/>
  <c r="U42" i="12"/>
  <c r="V42" i="12" s="1"/>
  <c r="U112" i="12"/>
  <c r="V112" i="12" s="1"/>
  <c r="P132" i="12"/>
  <c r="Q132" i="12" s="1"/>
  <c r="X132" i="12"/>
  <c r="Y132" i="12" s="1"/>
  <c r="X12" i="12"/>
  <c r="Y12" i="12" s="1"/>
  <c r="X72" i="12"/>
  <c r="Y72" i="12" s="1"/>
  <c r="X122" i="12"/>
  <c r="Y122" i="12" s="1"/>
  <c r="X52" i="12"/>
  <c r="Y52" i="12" s="1"/>
  <c r="P64" i="5"/>
  <c r="Q64" i="5" s="1"/>
  <c r="U89" i="5"/>
  <c r="V89" i="5" s="1"/>
  <c r="Z10" i="5"/>
  <c r="AA10" i="5" s="1"/>
  <c r="T108" i="5"/>
  <c r="U11" i="5"/>
  <c r="V11" i="5" s="1"/>
  <c r="T38" i="5"/>
  <c r="P10" i="5"/>
  <c r="Q10" i="5" s="1"/>
  <c r="T64" i="5"/>
  <c r="U71" i="5"/>
  <c r="V71" i="5" s="1"/>
  <c r="U63" i="5"/>
  <c r="V63" i="5" s="1"/>
  <c r="Z90" i="5"/>
  <c r="AA90" i="5" s="1"/>
  <c r="Z144" i="5"/>
  <c r="AA144" i="5" s="1"/>
  <c r="U38" i="5"/>
  <c r="V38" i="5" s="1"/>
  <c r="U80" i="5"/>
  <c r="V80" i="5" s="1"/>
  <c r="U125" i="5"/>
  <c r="V125" i="5" s="1"/>
  <c r="U99" i="5"/>
  <c r="V99" i="5" s="1"/>
  <c r="T125" i="5"/>
  <c r="Z64" i="5"/>
  <c r="AA64" i="5" s="1"/>
  <c r="P117" i="5"/>
  <c r="Q117" i="5" s="1"/>
  <c r="U171" i="5"/>
  <c r="V171" i="5" s="1"/>
  <c r="X9" i="5"/>
  <c r="Y9" i="5" s="1"/>
  <c r="X54" i="5"/>
  <c r="Y54" i="5" s="1"/>
  <c r="Y81" i="5"/>
  <c r="Z135" i="5"/>
  <c r="AA135" i="5" s="1"/>
  <c r="Z171" i="5"/>
  <c r="AA171" i="5" s="1"/>
  <c r="Z179" i="5"/>
  <c r="AA179" i="5" s="1"/>
  <c r="P89" i="5"/>
  <c r="Q89" i="5" s="1"/>
  <c r="T11" i="5"/>
  <c r="T81" i="5"/>
  <c r="T117" i="5"/>
  <c r="U135" i="5"/>
  <c r="V135" i="5" s="1"/>
  <c r="T171" i="5"/>
  <c r="X162" i="5"/>
  <c r="Y162" i="5" s="1"/>
  <c r="Z72" i="5"/>
  <c r="AA72" i="5" s="1"/>
  <c r="Z108" i="5"/>
  <c r="AA108" i="5" s="1"/>
  <c r="Z143" i="5"/>
  <c r="AA143" i="5" s="1"/>
  <c r="I186" i="5"/>
  <c r="P19" i="5"/>
  <c r="Q19" i="5" s="1"/>
  <c r="P116" i="5"/>
  <c r="Q116" i="5" s="1"/>
  <c r="U9" i="5"/>
  <c r="V9" i="5" s="1"/>
  <c r="T80" i="5"/>
  <c r="T135" i="5"/>
  <c r="Z80" i="5"/>
  <c r="AA80" i="5" s="1"/>
  <c r="X116" i="5"/>
  <c r="Y116" i="5" s="1"/>
  <c r="U54" i="5"/>
  <c r="V54" i="5" s="1"/>
  <c r="H186" i="5"/>
  <c r="P99" i="5"/>
  <c r="Q99" i="5" s="1"/>
  <c r="P144" i="5"/>
  <c r="Q144" i="5" s="1"/>
  <c r="P161" i="5"/>
  <c r="Q161" i="5" s="1"/>
  <c r="U108" i="5"/>
  <c r="V108" i="5" s="1"/>
  <c r="X89" i="5"/>
  <c r="Y89" i="5" s="1"/>
  <c r="Z126" i="5"/>
  <c r="AA126" i="5" s="1"/>
  <c r="U72" i="5"/>
  <c r="V72" i="5" s="1"/>
  <c r="U126" i="5"/>
  <c r="V126" i="5" s="1"/>
  <c r="T180" i="5"/>
  <c r="Z71" i="5"/>
  <c r="AA71" i="5" s="1"/>
  <c r="Z153" i="5"/>
  <c r="AA153" i="5" s="1"/>
  <c r="T72" i="5"/>
  <c r="T126" i="5"/>
  <c r="X107" i="5"/>
  <c r="Y107" i="5" s="1"/>
  <c r="Z125" i="5"/>
  <c r="AA125" i="5" s="1"/>
  <c r="T71" i="5"/>
  <c r="U179" i="5"/>
  <c r="V179" i="5" s="1"/>
  <c r="X27" i="5"/>
  <c r="Y27" i="5" s="1"/>
  <c r="Z63" i="5"/>
  <c r="AA63" i="5" s="1"/>
  <c r="Z117" i="5"/>
  <c r="AA117" i="5" s="1"/>
  <c r="Z180" i="5"/>
  <c r="AA180" i="5" s="1"/>
  <c r="U45" i="16"/>
  <c r="V45" i="16" s="1"/>
  <c r="U43" i="16"/>
  <c r="V43" i="16" s="1"/>
  <c r="T24" i="16"/>
  <c r="T26" i="16"/>
  <c r="X29" i="16"/>
  <c r="AC29" i="16" s="1"/>
  <c r="AD29" i="16" s="1"/>
  <c r="U30" i="16"/>
  <c r="V30" i="16" s="1"/>
  <c r="X30" i="16"/>
  <c r="AC30" i="16" s="1"/>
  <c r="AE30" i="16" s="1"/>
  <c r="AF30" i="16" s="1"/>
  <c r="X20" i="16"/>
  <c r="Y20" i="16" s="1"/>
  <c r="U6" i="16"/>
  <c r="V6" i="16" s="1"/>
  <c r="U12" i="16"/>
  <c r="V12" i="16" s="1"/>
  <c r="U24" i="16"/>
  <c r="V24" i="16" s="1"/>
  <c r="U27" i="16"/>
  <c r="V27" i="16" s="1"/>
  <c r="U10" i="16"/>
  <c r="V10" i="16" s="1"/>
  <c r="T42" i="16"/>
  <c r="T44" i="16"/>
  <c r="Z24" i="16"/>
  <c r="AA24" i="16" s="1"/>
  <c r="Z28" i="16"/>
  <c r="AA28" i="16" s="1"/>
  <c r="AD42" i="16"/>
  <c r="AD44" i="16"/>
  <c r="U46" i="16"/>
  <c r="V46" i="16" s="1"/>
  <c r="P48" i="16"/>
  <c r="Q48" i="16" s="1"/>
  <c r="X10" i="16"/>
  <c r="Y10" i="16" s="1"/>
  <c r="T12" i="16"/>
  <c r="P30" i="16"/>
  <c r="Q30" i="16" s="1"/>
  <c r="AD48" i="16"/>
  <c r="T56" i="16"/>
  <c r="X18" i="16"/>
  <c r="Y18" i="16" s="1"/>
  <c r="U42" i="16"/>
  <c r="V42" i="16" s="1"/>
  <c r="P45" i="16"/>
  <c r="Q45" i="16" s="1"/>
  <c r="P47" i="16"/>
  <c r="Q47" i="16" s="1"/>
  <c r="X54" i="16"/>
  <c r="Y54" i="16" s="1"/>
  <c r="Z9" i="16"/>
  <c r="AA9" i="16" s="1"/>
  <c r="X16" i="16"/>
  <c r="Y16" i="16" s="1"/>
  <c r="U25" i="16"/>
  <c r="V25" i="16" s="1"/>
  <c r="P27" i="16"/>
  <c r="Q27" i="16" s="1"/>
  <c r="Z45" i="16"/>
  <c r="AA45" i="16" s="1"/>
  <c r="T52" i="16"/>
  <c r="P12" i="16"/>
  <c r="Q12" i="16" s="1"/>
  <c r="Z26" i="16"/>
  <c r="AA26" i="16" s="1"/>
  <c r="P42" i="16"/>
  <c r="Q42" i="16" s="1"/>
  <c r="AC12" i="16"/>
  <c r="Y12" i="16"/>
  <c r="T6" i="16"/>
  <c r="T8" i="16"/>
  <c r="Y24" i="16"/>
  <c r="X25" i="16"/>
  <c r="P26" i="16"/>
  <c r="Q26" i="16" s="1"/>
  <c r="Y28" i="16"/>
  <c r="X34" i="16"/>
  <c r="Z34" i="16" s="1"/>
  <c r="AA34" i="16" s="1"/>
  <c r="X38" i="16"/>
  <c r="Y38" i="16" s="1"/>
  <c r="P43" i="16"/>
  <c r="Q43" i="16" s="1"/>
  <c r="T45" i="16"/>
  <c r="X46" i="16"/>
  <c r="Y46" i="16" s="1"/>
  <c r="T47" i="16"/>
  <c r="T43" i="16"/>
  <c r="U44" i="16"/>
  <c r="V44" i="16" s="1"/>
  <c r="AD47" i="16"/>
  <c r="J31" i="16"/>
  <c r="P29" i="16"/>
  <c r="Q29" i="16" s="1"/>
  <c r="T7" i="16"/>
  <c r="T9" i="16"/>
  <c r="U26" i="16"/>
  <c r="V26" i="16" s="1"/>
  <c r="T27" i="16"/>
  <c r="AD43" i="16"/>
  <c r="T11" i="16"/>
  <c r="T25" i="16"/>
  <c r="Y26" i="16"/>
  <c r="T28" i="16"/>
  <c r="T46" i="16"/>
  <c r="U28" i="16"/>
  <c r="V28" i="16" s="1"/>
  <c r="J49" i="16"/>
  <c r="T48" i="16"/>
  <c r="X55" i="16"/>
  <c r="Y55" i="16" s="1"/>
  <c r="AE49" i="16"/>
  <c r="AF42" i="16"/>
  <c r="AF49" i="16" s="1"/>
  <c r="AC7" i="16"/>
  <c r="Y7" i="16"/>
  <c r="Z11" i="16"/>
  <c r="AA11" i="16" s="1"/>
  <c r="Y17" i="16"/>
  <c r="AC17" i="16"/>
  <c r="Y21" i="16"/>
  <c r="AC21" i="16"/>
  <c r="AC11" i="16"/>
  <c r="Y11" i="16"/>
  <c r="AC6" i="16"/>
  <c r="Y6" i="16"/>
  <c r="AC8" i="16"/>
  <c r="Y8" i="16"/>
  <c r="AF24" i="16"/>
  <c r="Y57" i="16"/>
  <c r="AC57" i="16"/>
  <c r="U7" i="16"/>
  <c r="V7" i="16" s="1"/>
  <c r="U8" i="16"/>
  <c r="V8" i="16" s="1"/>
  <c r="U9" i="16"/>
  <c r="V9" i="16" s="1"/>
  <c r="P10" i="16"/>
  <c r="Q10" i="16" s="1"/>
  <c r="U11" i="16"/>
  <c r="V11" i="16" s="1"/>
  <c r="X15" i="16"/>
  <c r="Z15" i="16" s="1"/>
  <c r="Z17" i="16"/>
  <c r="AA17" i="16" s="1"/>
  <c r="P17" i="16"/>
  <c r="Q17" i="16" s="1"/>
  <c r="U17" i="16"/>
  <c r="V17" i="16" s="1"/>
  <c r="X35" i="16"/>
  <c r="X51" i="16"/>
  <c r="Z51" i="16" s="1"/>
  <c r="Z53" i="16"/>
  <c r="AA53" i="16" s="1"/>
  <c r="P53" i="16"/>
  <c r="Q53" i="16" s="1"/>
  <c r="U53" i="16"/>
  <c r="V53" i="16" s="1"/>
  <c r="U54" i="16"/>
  <c r="V54" i="16" s="1"/>
  <c r="P54" i="16"/>
  <c r="Q54" i="16" s="1"/>
  <c r="P55" i="16"/>
  <c r="Q55" i="16" s="1"/>
  <c r="U55" i="16"/>
  <c r="V55" i="16" s="1"/>
  <c r="AD24" i="16"/>
  <c r="U34" i="16"/>
  <c r="V34" i="16" s="1"/>
  <c r="P34" i="16"/>
  <c r="Q34" i="16" s="1"/>
  <c r="Y43" i="16"/>
  <c r="Y45" i="16"/>
  <c r="Y48" i="16"/>
  <c r="U33" i="16"/>
  <c r="P33" i="16"/>
  <c r="J13" i="16"/>
  <c r="Z12" i="16"/>
  <c r="AA12" i="16" s="1"/>
  <c r="P15" i="16"/>
  <c r="U15" i="16"/>
  <c r="T19" i="16"/>
  <c r="T21" i="16"/>
  <c r="X36" i="16"/>
  <c r="Z36" i="16" s="1"/>
  <c r="AA36" i="16" s="1"/>
  <c r="Z43" i="16"/>
  <c r="AA43" i="16" s="1"/>
  <c r="Z48" i="16"/>
  <c r="AA48" i="16" s="1"/>
  <c r="P51" i="16"/>
  <c r="U51" i="16"/>
  <c r="T57" i="16"/>
  <c r="U37" i="16"/>
  <c r="V37" i="16" s="1"/>
  <c r="P37" i="16"/>
  <c r="Q37" i="16" s="1"/>
  <c r="P18" i="16"/>
  <c r="Q18" i="16" s="1"/>
  <c r="U18" i="16"/>
  <c r="V18" i="16" s="1"/>
  <c r="AD26" i="16"/>
  <c r="U35" i="16"/>
  <c r="V35" i="16" s="1"/>
  <c r="P35" i="16"/>
  <c r="Q35" i="16" s="1"/>
  <c r="Z56" i="16"/>
  <c r="AA56" i="16" s="1"/>
  <c r="P56" i="16"/>
  <c r="Q56" i="16" s="1"/>
  <c r="U56" i="16"/>
  <c r="V56" i="16" s="1"/>
  <c r="AC56" i="16"/>
  <c r="U39" i="16"/>
  <c r="V39" i="16" s="1"/>
  <c r="P39" i="16"/>
  <c r="Q39" i="16" s="1"/>
  <c r="P6" i="16"/>
  <c r="Z6" i="16"/>
  <c r="P7" i="16"/>
  <c r="Q7" i="16" s="1"/>
  <c r="P8" i="16"/>
  <c r="Q8" i="16" s="1"/>
  <c r="P9" i="16"/>
  <c r="Q9" i="16" s="1"/>
  <c r="P11" i="16"/>
  <c r="Q11" i="16" s="1"/>
  <c r="T17" i="16"/>
  <c r="J22" i="16"/>
  <c r="X33" i="16"/>
  <c r="Z33" i="16" s="1"/>
  <c r="X37" i="16"/>
  <c r="Y37" i="16" s="1"/>
  <c r="X39" i="16"/>
  <c r="J40" i="16"/>
  <c r="T53" i="16"/>
  <c r="J58" i="16"/>
  <c r="P38" i="16"/>
  <c r="Q38" i="16" s="1"/>
  <c r="U38" i="16"/>
  <c r="V38" i="16" s="1"/>
  <c r="P16" i="16"/>
  <c r="Q16" i="16" s="1"/>
  <c r="U16" i="16"/>
  <c r="V16" i="16" s="1"/>
  <c r="U36" i="16"/>
  <c r="V36" i="16" s="1"/>
  <c r="P36" i="16"/>
  <c r="Q36" i="16" s="1"/>
  <c r="Y42" i="16"/>
  <c r="Y44" i="16"/>
  <c r="Y47" i="16"/>
  <c r="Z52" i="16"/>
  <c r="AA52" i="16" s="1"/>
  <c r="P52" i="16"/>
  <c r="Q52" i="16" s="1"/>
  <c r="U52" i="16"/>
  <c r="V52" i="16" s="1"/>
  <c r="AC52" i="16"/>
  <c r="Z19" i="16"/>
  <c r="AA19" i="16" s="1"/>
  <c r="P19" i="16"/>
  <c r="Q19" i="16" s="1"/>
  <c r="U19" i="16"/>
  <c r="V19" i="16" s="1"/>
  <c r="U20" i="16"/>
  <c r="V20" i="16" s="1"/>
  <c r="P20" i="16"/>
  <c r="Q20" i="16" s="1"/>
  <c r="Z21" i="16"/>
  <c r="AA21" i="16" s="1"/>
  <c r="P21" i="16"/>
  <c r="Q21" i="16" s="1"/>
  <c r="U21" i="16"/>
  <c r="V21" i="16" s="1"/>
  <c r="Z42" i="16"/>
  <c r="Z44" i="16"/>
  <c r="AA44" i="16" s="1"/>
  <c r="Z47" i="16"/>
  <c r="AA47" i="16" s="1"/>
  <c r="Z57" i="16"/>
  <c r="AA57" i="16" s="1"/>
  <c r="P57" i="16"/>
  <c r="Q57" i="16" s="1"/>
  <c r="U57" i="16"/>
  <c r="V57" i="16" s="1"/>
  <c r="T63" i="15"/>
  <c r="T65" i="15"/>
  <c r="T62" i="15"/>
  <c r="T60" i="15"/>
  <c r="U63" i="15"/>
  <c r="V63" i="15" s="1"/>
  <c r="T66" i="15"/>
  <c r="Z57" i="15"/>
  <c r="AA57" i="15" s="1"/>
  <c r="U55" i="15"/>
  <c r="V55" i="15" s="1"/>
  <c r="U47" i="15"/>
  <c r="V47" i="15" s="1"/>
  <c r="U48" i="15"/>
  <c r="V48" i="15" s="1"/>
  <c r="Z47" i="15"/>
  <c r="AA47" i="15" s="1"/>
  <c r="T47" i="15"/>
  <c r="T44" i="15"/>
  <c r="T39" i="15"/>
  <c r="T37" i="15"/>
  <c r="X24" i="15"/>
  <c r="AC24" i="15" s="1"/>
  <c r="AD24" i="15" s="1"/>
  <c r="X26" i="15"/>
  <c r="Z26" i="15" s="1"/>
  <c r="AA26" i="15" s="1"/>
  <c r="T28" i="15"/>
  <c r="X30" i="15"/>
  <c r="AC30" i="15" s="1"/>
  <c r="AD30" i="15" s="1"/>
  <c r="U29" i="15"/>
  <c r="V29" i="15" s="1"/>
  <c r="X20" i="15"/>
  <c r="Y20" i="15" s="1"/>
  <c r="T7" i="15"/>
  <c r="T9" i="15"/>
  <c r="U12" i="15"/>
  <c r="V12" i="15" s="1"/>
  <c r="T8" i="15"/>
  <c r="P47" i="15"/>
  <c r="Q47" i="15" s="1"/>
  <c r="P45" i="15"/>
  <c r="Q45" i="15" s="1"/>
  <c r="G69" i="15"/>
  <c r="P9" i="15"/>
  <c r="Q9" i="15" s="1"/>
  <c r="P28" i="15"/>
  <c r="Q28" i="15" s="1"/>
  <c r="P48" i="15"/>
  <c r="Q48" i="15" s="1"/>
  <c r="Z9" i="15"/>
  <c r="AA9" i="15" s="1"/>
  <c r="P66" i="15"/>
  <c r="Q66" i="15" s="1"/>
  <c r="Z45" i="15"/>
  <c r="AA45" i="15" s="1"/>
  <c r="U8" i="15"/>
  <c r="V8" i="15" s="1"/>
  <c r="U6" i="15"/>
  <c r="V6" i="15" s="1"/>
  <c r="Z42" i="15"/>
  <c r="AA42" i="15" s="1"/>
  <c r="U43" i="15"/>
  <c r="V43" i="15" s="1"/>
  <c r="Z61" i="15"/>
  <c r="AA61" i="15" s="1"/>
  <c r="Z12" i="15"/>
  <c r="AA12" i="15" s="1"/>
  <c r="U25" i="15"/>
  <c r="V25" i="15" s="1"/>
  <c r="U30" i="15"/>
  <c r="V30" i="15" s="1"/>
  <c r="Z43" i="15"/>
  <c r="AA43" i="15" s="1"/>
  <c r="P46" i="15"/>
  <c r="Q46" i="15" s="1"/>
  <c r="J49" i="15"/>
  <c r="X56" i="15"/>
  <c r="AC56" i="15" s="1"/>
  <c r="AE56" i="15" s="1"/>
  <c r="AF56" i="15" s="1"/>
  <c r="J13" i="15"/>
  <c r="T10" i="15"/>
  <c r="X25" i="15"/>
  <c r="U46" i="15"/>
  <c r="V46" i="15" s="1"/>
  <c r="U53" i="15"/>
  <c r="V53" i="15" s="1"/>
  <c r="Z60" i="15"/>
  <c r="AA60" i="15" s="1"/>
  <c r="T61" i="15"/>
  <c r="Z65" i="15"/>
  <c r="AA65" i="15" s="1"/>
  <c r="P7" i="15"/>
  <c r="Q7" i="15" s="1"/>
  <c r="J31" i="15"/>
  <c r="U26" i="15"/>
  <c r="V26" i="15" s="1"/>
  <c r="P27" i="15"/>
  <c r="Q27" i="15" s="1"/>
  <c r="P29" i="15"/>
  <c r="Q29" i="15" s="1"/>
  <c r="P42" i="15"/>
  <c r="Q42" i="15" s="1"/>
  <c r="P44" i="15"/>
  <c r="Q44" i="15" s="1"/>
  <c r="T45" i="15"/>
  <c r="T48" i="15"/>
  <c r="P55" i="15"/>
  <c r="Q55" i="15" s="1"/>
  <c r="P57" i="15"/>
  <c r="Q57" i="15" s="1"/>
  <c r="X46" i="15"/>
  <c r="Y46" i="15" s="1"/>
  <c r="T6" i="15"/>
  <c r="U10" i="15"/>
  <c r="V10" i="15" s="1"/>
  <c r="T43" i="15"/>
  <c r="P62" i="15"/>
  <c r="Q62" i="15" s="1"/>
  <c r="P63" i="15"/>
  <c r="Q63" i="15" s="1"/>
  <c r="Y11" i="15"/>
  <c r="AC11" i="15"/>
  <c r="Y34" i="15"/>
  <c r="AC34" i="15"/>
  <c r="Y36" i="15"/>
  <c r="AC36" i="15"/>
  <c r="AC8" i="15"/>
  <c r="Z8" i="15"/>
  <c r="AA8" i="15" s="1"/>
  <c r="Y8" i="15"/>
  <c r="Y6" i="15"/>
  <c r="AC6" i="15"/>
  <c r="Z6" i="15"/>
  <c r="AC7" i="15"/>
  <c r="Y7" i="15"/>
  <c r="Z7" i="15"/>
  <c r="AA7" i="15" s="1"/>
  <c r="Z11" i="15"/>
  <c r="AA11" i="15" s="1"/>
  <c r="Y39" i="15"/>
  <c r="AC39" i="15"/>
  <c r="U15" i="15"/>
  <c r="P15" i="15"/>
  <c r="U16" i="15"/>
  <c r="V16" i="15" s="1"/>
  <c r="P16" i="15"/>
  <c r="Q16" i="15" s="1"/>
  <c r="U17" i="15"/>
  <c r="V17" i="15" s="1"/>
  <c r="P17" i="15"/>
  <c r="Q17" i="15" s="1"/>
  <c r="U18" i="15"/>
  <c r="V18" i="15" s="1"/>
  <c r="P18" i="15"/>
  <c r="Q18" i="15" s="1"/>
  <c r="U19" i="15"/>
  <c r="V19" i="15" s="1"/>
  <c r="P19" i="15"/>
  <c r="Q19" i="15" s="1"/>
  <c r="J22" i="15"/>
  <c r="Y9" i="15"/>
  <c r="Q11" i="15"/>
  <c r="Y12" i="15"/>
  <c r="AC12" i="15"/>
  <c r="X21" i="15"/>
  <c r="Z21" i="15" s="1"/>
  <c r="AA21" i="15" s="1"/>
  <c r="Z28" i="15"/>
  <c r="AA28" i="15" s="1"/>
  <c r="AC33" i="15"/>
  <c r="T36" i="15"/>
  <c r="X38" i="15"/>
  <c r="Y38" i="15" s="1"/>
  <c r="U52" i="15"/>
  <c r="V52" i="15" s="1"/>
  <c r="Z52" i="15"/>
  <c r="AA52" i="15" s="1"/>
  <c r="P52" i="15"/>
  <c r="Q52" i="15" s="1"/>
  <c r="T11" i="15"/>
  <c r="J40" i="15"/>
  <c r="Z33" i="15"/>
  <c r="P33" i="15"/>
  <c r="U33" i="15"/>
  <c r="AC35" i="15"/>
  <c r="Y53" i="15"/>
  <c r="U60" i="15"/>
  <c r="P60" i="15"/>
  <c r="U61" i="15"/>
  <c r="V61" i="15" s="1"/>
  <c r="P61" i="15"/>
  <c r="Q61" i="15" s="1"/>
  <c r="Z63" i="15"/>
  <c r="AA63" i="15" s="1"/>
  <c r="U65" i="15"/>
  <c r="V65" i="15" s="1"/>
  <c r="P65" i="15"/>
  <c r="Q65" i="15" s="1"/>
  <c r="Q24" i="15"/>
  <c r="Y44" i="15"/>
  <c r="AC44" i="15"/>
  <c r="Y10" i="15"/>
  <c r="U11" i="15"/>
  <c r="V11" i="15" s="1"/>
  <c r="P12" i="15"/>
  <c r="Q12" i="15" s="1"/>
  <c r="X15" i="15"/>
  <c r="X16" i="15"/>
  <c r="X17" i="15"/>
  <c r="Z17" i="15" s="1"/>
  <c r="AA17" i="15" s="1"/>
  <c r="X18" i="15"/>
  <c r="Z18" i="15" s="1"/>
  <c r="AA18" i="15" s="1"/>
  <c r="X19" i="15"/>
  <c r="Y19" i="15" s="1"/>
  <c r="Z34" i="15"/>
  <c r="AA34" i="15" s="1"/>
  <c r="P34" i="15"/>
  <c r="Q34" i="15" s="1"/>
  <c r="U34" i="15"/>
  <c r="V34" i="15" s="1"/>
  <c r="Z39" i="15"/>
  <c r="AA39" i="15" s="1"/>
  <c r="P39" i="15"/>
  <c r="Q39" i="15" s="1"/>
  <c r="U39" i="15"/>
  <c r="V39" i="15" s="1"/>
  <c r="Y42" i="15"/>
  <c r="AC42" i="15"/>
  <c r="T52" i="15"/>
  <c r="X55" i="15"/>
  <c r="T55" i="15"/>
  <c r="AC57" i="15"/>
  <c r="Y48" i="15"/>
  <c r="AC48" i="15"/>
  <c r="U21" i="15"/>
  <c r="V21" i="15" s="1"/>
  <c r="P21" i="15"/>
  <c r="Q21" i="15" s="1"/>
  <c r="Z35" i="15"/>
  <c r="AA35" i="15" s="1"/>
  <c r="P35" i="15"/>
  <c r="Q35" i="15" s="1"/>
  <c r="U35" i="15"/>
  <c r="V35" i="15" s="1"/>
  <c r="U38" i="15"/>
  <c r="V38" i="15" s="1"/>
  <c r="P38" i="15"/>
  <c r="Q38" i="15" s="1"/>
  <c r="Z44" i="15"/>
  <c r="AA44" i="15" s="1"/>
  <c r="Z48" i="15"/>
  <c r="AA48" i="15" s="1"/>
  <c r="Q51" i="15"/>
  <c r="AC52" i="15"/>
  <c r="Z36" i="15"/>
  <c r="AA36" i="15" s="1"/>
  <c r="P36" i="15"/>
  <c r="Q36" i="15" s="1"/>
  <c r="U36" i="15"/>
  <c r="V36" i="15" s="1"/>
  <c r="P20" i="15"/>
  <c r="Q20" i="15" s="1"/>
  <c r="U20" i="15"/>
  <c r="V20" i="15" s="1"/>
  <c r="Z37" i="15"/>
  <c r="AA37" i="15" s="1"/>
  <c r="P37" i="15"/>
  <c r="Q37" i="15" s="1"/>
  <c r="U37" i="15"/>
  <c r="V37" i="15" s="1"/>
  <c r="Y43" i="15"/>
  <c r="AC43" i="15"/>
  <c r="Y47" i="15"/>
  <c r="AC47" i="15"/>
  <c r="X54" i="15"/>
  <c r="Y54" i="15" s="1"/>
  <c r="T54" i="15"/>
  <c r="U56" i="15"/>
  <c r="V56" i="15" s="1"/>
  <c r="P56" i="15"/>
  <c r="Q56" i="15" s="1"/>
  <c r="J67" i="15"/>
  <c r="P54" i="15"/>
  <c r="Q54" i="15" s="1"/>
  <c r="AC61" i="15"/>
  <c r="Y61" i="15"/>
  <c r="AC65" i="15"/>
  <c r="Y65" i="15"/>
  <c r="U57" i="15"/>
  <c r="V57" i="15" s="1"/>
  <c r="AC62" i="15"/>
  <c r="Y62" i="15"/>
  <c r="AC66" i="15"/>
  <c r="Y66" i="15"/>
  <c r="U51" i="15"/>
  <c r="J58" i="15"/>
  <c r="T53" i="15"/>
  <c r="U54" i="15"/>
  <c r="V54" i="15" s="1"/>
  <c r="Z62" i="15"/>
  <c r="AA62" i="15" s="1"/>
  <c r="Z66" i="15"/>
  <c r="AA66" i="15" s="1"/>
  <c r="AC60" i="15"/>
  <c r="Y60" i="15"/>
  <c r="X64" i="15"/>
  <c r="T64" i="15"/>
  <c r="U86" i="13"/>
  <c r="V86" i="13" s="1"/>
  <c r="U88" i="13"/>
  <c r="V88" i="13" s="1"/>
  <c r="T75" i="13"/>
  <c r="U87" i="13"/>
  <c r="V87" i="13" s="1"/>
  <c r="U75" i="13"/>
  <c r="V75" i="13" s="1"/>
  <c r="AC75" i="13"/>
  <c r="Z75" i="13"/>
  <c r="AA75" i="13" s="1"/>
  <c r="AC24" i="14"/>
  <c r="AF42" i="14"/>
  <c r="AE15" i="14"/>
  <c r="Z20" i="14"/>
  <c r="AA20" i="14" s="1"/>
  <c r="Y30" i="14"/>
  <c r="AC30" i="14"/>
  <c r="Z10" i="14"/>
  <c r="AA10" i="14" s="1"/>
  <c r="P64" i="14"/>
  <c r="J67" i="14"/>
  <c r="T75" i="14"/>
  <c r="X75" i="14"/>
  <c r="G121" i="14"/>
  <c r="P26" i="14"/>
  <c r="Q26" i="14" s="1"/>
  <c r="P29" i="14"/>
  <c r="Q29" i="14" s="1"/>
  <c r="T36" i="14"/>
  <c r="Q69" i="14"/>
  <c r="X74" i="14"/>
  <c r="Z74" i="14" s="1"/>
  <c r="AA74" i="14" s="1"/>
  <c r="AC82" i="14"/>
  <c r="Y82" i="14"/>
  <c r="P106" i="14"/>
  <c r="Q106" i="14" s="1"/>
  <c r="U106" i="14"/>
  <c r="V106" i="14" s="1"/>
  <c r="X110" i="14"/>
  <c r="I121" i="14"/>
  <c r="Y15" i="14"/>
  <c r="Y18" i="14"/>
  <c r="T20" i="14"/>
  <c r="T24" i="14"/>
  <c r="U27" i="14"/>
  <c r="V27" i="14" s="1"/>
  <c r="U30" i="14"/>
  <c r="V30" i="14" s="1"/>
  <c r="T35" i="14"/>
  <c r="P53" i="14"/>
  <c r="Q53" i="14" s="1"/>
  <c r="P57" i="14"/>
  <c r="Q57" i="14" s="1"/>
  <c r="U71" i="14"/>
  <c r="V71" i="14" s="1"/>
  <c r="P71" i="14"/>
  <c r="Q71" i="14" s="1"/>
  <c r="J103" i="14"/>
  <c r="P96" i="14"/>
  <c r="U96" i="14"/>
  <c r="T109" i="14"/>
  <c r="X109" i="14"/>
  <c r="Z109" i="14" s="1"/>
  <c r="AA109" i="14" s="1"/>
  <c r="X39" i="14"/>
  <c r="T39" i="14"/>
  <c r="T69" i="14"/>
  <c r="X69" i="14"/>
  <c r="J13" i="14"/>
  <c r="P15" i="14"/>
  <c r="Z15" i="14"/>
  <c r="P16" i="14"/>
  <c r="Q16" i="14" s="1"/>
  <c r="P17" i="14"/>
  <c r="Q17" i="14" s="1"/>
  <c r="P18" i="14"/>
  <c r="Q18" i="14" s="1"/>
  <c r="P19" i="14"/>
  <c r="Q19" i="14" s="1"/>
  <c r="U20" i="14"/>
  <c r="V20" i="14" s="1"/>
  <c r="P21" i="14"/>
  <c r="Q21" i="14" s="1"/>
  <c r="U24" i="14"/>
  <c r="P25" i="14"/>
  <c r="Q25" i="14" s="1"/>
  <c r="U35" i="14"/>
  <c r="V35" i="14" s="1"/>
  <c r="Z36" i="14"/>
  <c r="AA36" i="14" s="1"/>
  <c r="AF51" i="14"/>
  <c r="T54" i="14"/>
  <c r="U64" i="14"/>
  <c r="V64" i="14" s="1"/>
  <c r="AC65" i="14"/>
  <c r="Z65" i="14"/>
  <c r="AA65" i="14" s="1"/>
  <c r="Y65" i="14"/>
  <c r="U70" i="14"/>
  <c r="V70" i="14" s="1"/>
  <c r="J76" i="14"/>
  <c r="U83" i="14"/>
  <c r="V83" i="14" s="1"/>
  <c r="P83" i="14"/>
  <c r="Q83" i="14" s="1"/>
  <c r="AC84" i="14"/>
  <c r="Y84" i="14"/>
  <c r="Y101" i="14"/>
  <c r="X106" i="14"/>
  <c r="Z106" i="14" s="1"/>
  <c r="AA106" i="14" s="1"/>
  <c r="U109" i="14"/>
  <c r="V109" i="14" s="1"/>
  <c r="U36" i="14"/>
  <c r="V36" i="14" s="1"/>
  <c r="P52" i="14"/>
  <c r="Q52" i="14" s="1"/>
  <c r="P56" i="14"/>
  <c r="Q56" i="14" s="1"/>
  <c r="X28" i="14"/>
  <c r="Y28" i="14" s="1"/>
  <c r="Q33" i="14"/>
  <c r="T34" i="14"/>
  <c r="J40" i="14"/>
  <c r="Y42" i="14"/>
  <c r="Y44" i="14"/>
  <c r="Y47" i="14"/>
  <c r="Y51" i="14"/>
  <c r="U54" i="14"/>
  <c r="V54" i="14" s="1"/>
  <c r="Y55" i="14"/>
  <c r="J58" i="14"/>
  <c r="T65" i="14"/>
  <c r="AD101" i="14"/>
  <c r="U26" i="14"/>
  <c r="V26" i="14" s="1"/>
  <c r="Z27" i="14"/>
  <c r="AA27" i="14" s="1"/>
  <c r="P27" i="14"/>
  <c r="Q27" i="14" s="1"/>
  <c r="U29" i="14"/>
  <c r="V29" i="14" s="1"/>
  <c r="Z30" i="14"/>
  <c r="AA30" i="14" s="1"/>
  <c r="P30" i="14"/>
  <c r="Q30" i="14" s="1"/>
  <c r="U34" i="14"/>
  <c r="V34" i="14" s="1"/>
  <c r="Z35" i="14"/>
  <c r="AA35" i="14" s="1"/>
  <c r="AC36" i="14"/>
  <c r="Z42" i="14"/>
  <c r="Z44" i="14"/>
  <c r="AA44" i="14" s="1"/>
  <c r="Z47" i="14"/>
  <c r="AA47" i="14" s="1"/>
  <c r="Z51" i="14"/>
  <c r="Z55" i="14"/>
  <c r="AA55" i="14" s="1"/>
  <c r="X62" i="14"/>
  <c r="T62" i="14"/>
  <c r="T63" i="14"/>
  <c r="P70" i="14"/>
  <c r="Q70" i="14" s="1"/>
  <c r="X72" i="14"/>
  <c r="Y72" i="14" s="1"/>
  <c r="J94" i="14"/>
  <c r="P87" i="14"/>
  <c r="X90" i="14"/>
  <c r="U90" i="14"/>
  <c r="V90" i="14" s="1"/>
  <c r="T90" i="14"/>
  <c r="T105" i="14"/>
  <c r="X105" i="14"/>
  <c r="P107" i="14"/>
  <c r="Q107" i="14" s="1"/>
  <c r="U107" i="14"/>
  <c r="V107" i="14" s="1"/>
  <c r="P110" i="14"/>
  <c r="Q110" i="14" s="1"/>
  <c r="U110" i="14"/>
  <c r="V110" i="14" s="1"/>
  <c r="P10" i="14"/>
  <c r="Q10" i="14" s="1"/>
  <c r="Z24" i="14"/>
  <c r="P24" i="14"/>
  <c r="U28" i="14"/>
  <c r="V28" i="14" s="1"/>
  <c r="AD51" i="14"/>
  <c r="AD55" i="14"/>
  <c r="X61" i="14"/>
  <c r="T61" i="14"/>
  <c r="Y63" i="14"/>
  <c r="U73" i="14"/>
  <c r="V73" i="14" s="1"/>
  <c r="P73" i="14"/>
  <c r="Q73" i="14" s="1"/>
  <c r="X81" i="14"/>
  <c r="Y81" i="14" s="1"/>
  <c r="U81" i="14"/>
  <c r="V81" i="14" s="1"/>
  <c r="U93" i="14"/>
  <c r="V93" i="14" s="1"/>
  <c r="Z100" i="14"/>
  <c r="AA100" i="14" s="1"/>
  <c r="P100" i="14"/>
  <c r="Q100" i="14" s="1"/>
  <c r="U100" i="14"/>
  <c r="V100" i="14" s="1"/>
  <c r="U105" i="14"/>
  <c r="P72" i="14"/>
  <c r="Q72" i="14" s="1"/>
  <c r="P97" i="14"/>
  <c r="Q97" i="14" s="1"/>
  <c r="U97" i="14"/>
  <c r="V97" i="14" s="1"/>
  <c r="Z101" i="14"/>
  <c r="AA101" i="14" s="1"/>
  <c r="P101" i="14"/>
  <c r="Q101" i="14" s="1"/>
  <c r="U101" i="14"/>
  <c r="V101" i="14" s="1"/>
  <c r="U63" i="14"/>
  <c r="V63" i="14" s="1"/>
  <c r="U74" i="14"/>
  <c r="V74" i="14" s="1"/>
  <c r="P98" i="14"/>
  <c r="Q98" i="14" s="1"/>
  <c r="U98" i="14"/>
  <c r="V98" i="14" s="1"/>
  <c r="P102" i="14"/>
  <c r="Q102" i="14" s="1"/>
  <c r="U102" i="14"/>
  <c r="V102" i="14" s="1"/>
  <c r="P54" i="14"/>
  <c r="Q54" i="14" s="1"/>
  <c r="U61" i="14"/>
  <c r="V61" i="14" s="1"/>
  <c r="Y66" i="14"/>
  <c r="U69" i="14"/>
  <c r="P74" i="14"/>
  <c r="Q74" i="14" s="1"/>
  <c r="U75" i="14"/>
  <c r="V75" i="14" s="1"/>
  <c r="X107" i="14"/>
  <c r="Y107" i="14" s="1"/>
  <c r="X71" i="14"/>
  <c r="U72" i="14"/>
  <c r="V72" i="14" s="1"/>
  <c r="X73" i="14"/>
  <c r="Z82" i="14"/>
  <c r="AA82" i="14" s="1"/>
  <c r="Z84" i="14"/>
  <c r="AA84" i="14" s="1"/>
  <c r="T99" i="14"/>
  <c r="J111" i="14"/>
  <c r="P105" i="14"/>
  <c r="U108" i="14"/>
  <c r="V108" i="14" s="1"/>
  <c r="P109" i="14"/>
  <c r="Q109" i="14" s="1"/>
  <c r="T117" i="14"/>
  <c r="P99" i="14"/>
  <c r="Q99" i="14" s="1"/>
  <c r="Z99" i="14"/>
  <c r="AA99" i="14" s="1"/>
  <c r="P81" i="14"/>
  <c r="Q81" i="14" s="1"/>
  <c r="X90" i="13"/>
  <c r="Y90" i="13" s="1"/>
  <c r="U90" i="13"/>
  <c r="V90" i="13" s="1"/>
  <c r="X87" i="13"/>
  <c r="Y87" i="13" s="1"/>
  <c r="X86" i="13"/>
  <c r="Y86" i="13" s="1"/>
  <c r="X88" i="13"/>
  <c r="Y88" i="13" s="1"/>
  <c r="U89" i="13"/>
  <c r="V89" i="13" s="1"/>
  <c r="P89" i="13"/>
  <c r="Q89" i="13" s="1"/>
  <c r="P86" i="13"/>
  <c r="P87" i="13"/>
  <c r="Q87" i="13" s="1"/>
  <c r="P88" i="13"/>
  <c r="Q88" i="13" s="1"/>
  <c r="P90" i="13"/>
  <c r="Q90" i="13" s="1"/>
  <c r="J91" i="13"/>
  <c r="X89" i="13"/>
  <c r="Z6" i="13"/>
  <c r="AA6" i="13" s="1"/>
  <c r="U18" i="13"/>
  <c r="V18" i="13" s="1"/>
  <c r="Z73" i="13"/>
  <c r="AA73" i="13" s="1"/>
  <c r="T47" i="13"/>
  <c r="Z48" i="13"/>
  <c r="AA48" i="13" s="1"/>
  <c r="U66" i="13"/>
  <c r="V66" i="13" s="1"/>
  <c r="P66" i="13"/>
  <c r="Q66" i="13" s="1"/>
  <c r="X43" i="13"/>
  <c r="AC43" i="13" s="1"/>
  <c r="X18" i="13"/>
  <c r="AC18" i="13" s="1"/>
  <c r="T20" i="13"/>
  <c r="T26" i="13"/>
  <c r="Z30" i="13"/>
  <c r="AA30" i="13" s="1"/>
  <c r="U71" i="13"/>
  <c r="V71" i="13" s="1"/>
  <c r="T73" i="13"/>
  <c r="U47" i="13"/>
  <c r="V47" i="13" s="1"/>
  <c r="U56" i="13"/>
  <c r="V56" i="13" s="1"/>
  <c r="P73" i="13"/>
  <c r="Q73" i="13" s="1"/>
  <c r="U74" i="13"/>
  <c r="V74" i="13" s="1"/>
  <c r="X19" i="13"/>
  <c r="Y19" i="13" s="1"/>
  <c r="AE26" i="13"/>
  <c r="AF26" i="13" s="1"/>
  <c r="X28" i="13"/>
  <c r="Z28" i="13" s="1"/>
  <c r="AA28" i="13" s="1"/>
  <c r="X36" i="13"/>
  <c r="Y36" i="13" s="1"/>
  <c r="T42" i="13"/>
  <c r="U46" i="13"/>
  <c r="V46" i="13" s="1"/>
  <c r="X56" i="13"/>
  <c r="Y56" i="13" s="1"/>
  <c r="U73" i="13"/>
  <c r="V73" i="13" s="1"/>
  <c r="U62" i="13"/>
  <c r="V62" i="13" s="1"/>
  <c r="T64" i="13"/>
  <c r="X83" i="13"/>
  <c r="Y83" i="13" s="1"/>
  <c r="U11" i="13"/>
  <c r="V11" i="13" s="1"/>
  <c r="T48" i="13"/>
  <c r="AC73" i="13"/>
  <c r="AD73" i="13" s="1"/>
  <c r="U15" i="13"/>
  <c r="V15" i="13" s="1"/>
  <c r="X17" i="13"/>
  <c r="AC17" i="13" s="1"/>
  <c r="AD17" i="13" s="1"/>
  <c r="Y24" i="13"/>
  <c r="X70" i="13"/>
  <c r="AC70" i="13" s="1"/>
  <c r="AD70" i="13" s="1"/>
  <c r="Z72" i="13"/>
  <c r="AA72" i="13" s="1"/>
  <c r="AE24" i="13"/>
  <c r="AF24" i="13" s="1"/>
  <c r="AD24" i="13"/>
  <c r="Z24" i="13"/>
  <c r="AA24" i="13" s="1"/>
  <c r="T45" i="13"/>
  <c r="T72" i="13"/>
  <c r="X80" i="13"/>
  <c r="Y80" i="13" s="1"/>
  <c r="P11" i="13"/>
  <c r="Q11" i="13" s="1"/>
  <c r="U30" i="13"/>
  <c r="V30" i="13" s="1"/>
  <c r="T44" i="13"/>
  <c r="U45" i="13"/>
  <c r="V45" i="13" s="1"/>
  <c r="T71" i="13"/>
  <c r="P18" i="13"/>
  <c r="Q18" i="13" s="1"/>
  <c r="U28" i="13"/>
  <c r="V28" i="13" s="1"/>
  <c r="Y30" i="13"/>
  <c r="J49" i="13"/>
  <c r="U44" i="13"/>
  <c r="V44" i="13" s="1"/>
  <c r="Z64" i="13"/>
  <c r="AA64" i="13" s="1"/>
  <c r="U17" i="13"/>
  <c r="V17" i="13" s="1"/>
  <c r="U21" i="13"/>
  <c r="V21" i="13" s="1"/>
  <c r="U43" i="13"/>
  <c r="V43" i="13" s="1"/>
  <c r="X79" i="13"/>
  <c r="Z79" i="13" s="1"/>
  <c r="AA79" i="13" s="1"/>
  <c r="X11" i="13"/>
  <c r="AC11" i="13" s="1"/>
  <c r="AE11" i="13" s="1"/>
  <c r="AF11" i="13" s="1"/>
  <c r="U19" i="13"/>
  <c r="V19" i="13" s="1"/>
  <c r="P31" i="13"/>
  <c r="Z44" i="13"/>
  <c r="AA44" i="13" s="1"/>
  <c r="U55" i="13"/>
  <c r="V55" i="13" s="1"/>
  <c r="Z71" i="13"/>
  <c r="AA71" i="13" s="1"/>
  <c r="Z8" i="13"/>
  <c r="AA8" i="13" s="1"/>
  <c r="Z12" i="13"/>
  <c r="AA12" i="13" s="1"/>
  <c r="T10" i="13"/>
  <c r="X21" i="13"/>
  <c r="AC21" i="13" s="1"/>
  <c r="AD21" i="13" s="1"/>
  <c r="U24" i="13"/>
  <c r="V24" i="13" s="1"/>
  <c r="X69" i="13"/>
  <c r="Z69" i="13" s="1"/>
  <c r="AA69" i="13" s="1"/>
  <c r="Y8" i="13"/>
  <c r="AC8" i="13"/>
  <c r="Y12" i="13"/>
  <c r="AC12" i="13"/>
  <c r="AC7" i="13"/>
  <c r="Y7" i="13"/>
  <c r="Y52" i="13"/>
  <c r="AC52" i="13"/>
  <c r="AC6" i="13"/>
  <c r="Y6" i="13"/>
  <c r="Z7" i="13"/>
  <c r="AA7" i="13" s="1"/>
  <c r="Z10" i="13"/>
  <c r="AA10" i="13" s="1"/>
  <c r="U83" i="13"/>
  <c r="V83" i="13" s="1"/>
  <c r="P83" i="13"/>
  <c r="Q83" i="13" s="1"/>
  <c r="J13" i="13"/>
  <c r="X53" i="13"/>
  <c r="Y53" i="13" s="1"/>
  <c r="T53" i="13"/>
  <c r="T6" i="13"/>
  <c r="T7" i="13"/>
  <c r="T8" i="13"/>
  <c r="T9" i="13"/>
  <c r="P10" i="13"/>
  <c r="Q10" i="13" s="1"/>
  <c r="P12" i="13"/>
  <c r="Q12" i="13" s="1"/>
  <c r="T25" i="13"/>
  <c r="U29" i="13"/>
  <c r="V29" i="13" s="1"/>
  <c r="P42" i="13"/>
  <c r="T52" i="13"/>
  <c r="U53" i="13"/>
  <c r="V53" i="13" s="1"/>
  <c r="P64" i="13"/>
  <c r="Q64" i="13" s="1"/>
  <c r="P69" i="13"/>
  <c r="U78" i="13"/>
  <c r="J84" i="13"/>
  <c r="P78" i="13"/>
  <c r="T81" i="13"/>
  <c r="X81" i="13"/>
  <c r="Y81" i="13" s="1"/>
  <c r="U6" i="13"/>
  <c r="U7" i="13"/>
  <c r="V7" i="13" s="1"/>
  <c r="U8" i="13"/>
  <c r="V8" i="13" s="1"/>
  <c r="U9" i="13"/>
  <c r="V9" i="13" s="1"/>
  <c r="X16" i="13"/>
  <c r="Z16" i="13" s="1"/>
  <c r="AA16" i="13" s="1"/>
  <c r="P21" i="13"/>
  <c r="Q21" i="13" s="1"/>
  <c r="U25" i="13"/>
  <c r="V25" i="13" s="1"/>
  <c r="Y29" i="13"/>
  <c r="X33" i="13"/>
  <c r="T34" i="13"/>
  <c r="X34" i="13"/>
  <c r="T39" i="13"/>
  <c r="X39" i="13"/>
  <c r="Z39" i="13" s="1"/>
  <c r="AA39" i="13" s="1"/>
  <c r="Y47" i="13"/>
  <c r="AC47" i="13"/>
  <c r="Y48" i="13"/>
  <c r="AC48" i="13"/>
  <c r="X51" i="13"/>
  <c r="Z51" i="13" s="1"/>
  <c r="U52" i="13"/>
  <c r="V52" i="13" s="1"/>
  <c r="U54" i="13"/>
  <c r="V54" i="13" s="1"/>
  <c r="X55" i="13"/>
  <c r="Z55" i="13" s="1"/>
  <c r="AA55" i="13" s="1"/>
  <c r="T55" i="13"/>
  <c r="T65" i="13"/>
  <c r="X65" i="13"/>
  <c r="U65" i="13"/>
  <c r="V65" i="13" s="1"/>
  <c r="T66" i="13"/>
  <c r="X66" i="13"/>
  <c r="J67" i="13"/>
  <c r="U82" i="13"/>
  <c r="V82" i="13" s="1"/>
  <c r="P82" i="13"/>
  <c r="Q82" i="13" s="1"/>
  <c r="Z29" i="13"/>
  <c r="AA29" i="13" s="1"/>
  <c r="P38" i="13"/>
  <c r="Q38" i="13" s="1"/>
  <c r="U38" i="13"/>
  <c r="V38" i="13" s="1"/>
  <c r="Y57" i="13"/>
  <c r="AC57" i="13"/>
  <c r="U80" i="13"/>
  <c r="V80" i="13" s="1"/>
  <c r="P80" i="13"/>
  <c r="Q80" i="13" s="1"/>
  <c r="P56" i="13"/>
  <c r="Q56" i="13" s="1"/>
  <c r="J22" i="13"/>
  <c r="Z25" i="13"/>
  <c r="AA25" i="13" s="1"/>
  <c r="Y25" i="13"/>
  <c r="T37" i="13"/>
  <c r="X37" i="13"/>
  <c r="T46" i="13"/>
  <c r="X46" i="13"/>
  <c r="U10" i="13"/>
  <c r="V10" i="13" s="1"/>
  <c r="T12" i="13"/>
  <c r="X15" i="13"/>
  <c r="U20" i="13"/>
  <c r="V20" i="13" s="1"/>
  <c r="Q24" i="13"/>
  <c r="Q31" i="13" s="1"/>
  <c r="AC25" i="13"/>
  <c r="U26" i="13"/>
  <c r="V26" i="13" s="1"/>
  <c r="AD29" i="13"/>
  <c r="J31" i="13"/>
  <c r="U42" i="13"/>
  <c r="Z47" i="13"/>
  <c r="AA47" i="13" s="1"/>
  <c r="P54" i="13"/>
  <c r="Q54" i="13" s="1"/>
  <c r="T57" i="13"/>
  <c r="Q60" i="13"/>
  <c r="T61" i="13"/>
  <c r="X61" i="13"/>
  <c r="U61" i="13"/>
  <c r="V61" i="13" s="1"/>
  <c r="T62" i="13"/>
  <c r="X62" i="13"/>
  <c r="U64" i="13"/>
  <c r="V64" i="13" s="1"/>
  <c r="U16" i="13"/>
  <c r="V16" i="13" s="1"/>
  <c r="AD30" i="13"/>
  <c r="X74" i="13"/>
  <c r="T74" i="13"/>
  <c r="Z9" i="13"/>
  <c r="AA9" i="13" s="1"/>
  <c r="U12" i="13"/>
  <c r="V12" i="13" s="1"/>
  <c r="Y26" i="13"/>
  <c r="X27" i="13"/>
  <c r="U27" i="13"/>
  <c r="V27" i="13" s="1"/>
  <c r="T27" i="13"/>
  <c r="J40" i="13"/>
  <c r="U33" i="13"/>
  <c r="P33" i="13"/>
  <c r="X35" i="13"/>
  <c r="Z35" i="13" s="1"/>
  <c r="AA35" i="13" s="1"/>
  <c r="U48" i="13"/>
  <c r="V48" i="13" s="1"/>
  <c r="P48" i="13"/>
  <c r="Q48" i="13" s="1"/>
  <c r="P53" i="13"/>
  <c r="Q53" i="13" s="1"/>
  <c r="U57" i="13"/>
  <c r="V57" i="13" s="1"/>
  <c r="T60" i="13"/>
  <c r="X60" i="13"/>
  <c r="T63" i="13"/>
  <c r="X63" i="13"/>
  <c r="U63" i="13"/>
  <c r="V63" i="13" s="1"/>
  <c r="U36" i="13"/>
  <c r="V36" i="13" s="1"/>
  <c r="P51" i="13"/>
  <c r="U51" i="13"/>
  <c r="J58" i="13"/>
  <c r="P55" i="13"/>
  <c r="Q55" i="13" s="1"/>
  <c r="J76" i="13"/>
  <c r="U69" i="13"/>
  <c r="U70" i="13"/>
  <c r="V70" i="13" s="1"/>
  <c r="P70" i="13"/>
  <c r="Q70" i="13" s="1"/>
  <c r="P81" i="13"/>
  <c r="Q81" i="13" s="1"/>
  <c r="U81" i="13"/>
  <c r="V81" i="13" s="1"/>
  <c r="T29" i="13"/>
  <c r="U35" i="13"/>
  <c r="V35" i="13" s="1"/>
  <c r="P35" i="13"/>
  <c r="Q35" i="13" s="1"/>
  <c r="U39" i="13"/>
  <c r="V39" i="13" s="1"/>
  <c r="P39" i="13"/>
  <c r="Q39" i="13" s="1"/>
  <c r="P6" i="13"/>
  <c r="P7" i="13"/>
  <c r="Q7" i="13" s="1"/>
  <c r="P8" i="13"/>
  <c r="Q8" i="13" s="1"/>
  <c r="Z20" i="13"/>
  <c r="AA20" i="13" s="1"/>
  <c r="Z26" i="13"/>
  <c r="AA26" i="13" s="1"/>
  <c r="U34" i="13"/>
  <c r="V34" i="13" s="1"/>
  <c r="U37" i="13"/>
  <c r="V37" i="13" s="1"/>
  <c r="P37" i="13"/>
  <c r="Q37" i="13" s="1"/>
  <c r="X38" i="13"/>
  <c r="Y38" i="13" s="1"/>
  <c r="Z42" i="13"/>
  <c r="Z52" i="13"/>
  <c r="AA52" i="13" s="1"/>
  <c r="P52" i="13"/>
  <c r="Q52" i="13" s="1"/>
  <c r="X54" i="13"/>
  <c r="Y54" i="13" s="1"/>
  <c r="U60" i="13"/>
  <c r="U79" i="13"/>
  <c r="V79" i="13" s="1"/>
  <c r="P79" i="13"/>
  <c r="Q79" i="13" s="1"/>
  <c r="Z45" i="13"/>
  <c r="AA45" i="13" s="1"/>
  <c r="Z57" i="13"/>
  <c r="AA57" i="13" s="1"/>
  <c r="P57" i="13"/>
  <c r="Q57" i="13" s="1"/>
  <c r="T24" i="13"/>
  <c r="T30" i="13"/>
  <c r="Y42" i="13"/>
  <c r="AC42" i="13"/>
  <c r="Y44" i="13"/>
  <c r="AC44" i="13"/>
  <c r="P72" i="13"/>
  <c r="Q72" i="13" s="1"/>
  <c r="U72" i="13"/>
  <c r="V72" i="13" s="1"/>
  <c r="T82" i="13"/>
  <c r="X82" i="13"/>
  <c r="Z82" i="13" s="1"/>
  <c r="AA82" i="13" s="1"/>
  <c r="X78" i="13"/>
  <c r="Z102" i="12"/>
  <c r="AA102" i="12" s="1"/>
  <c r="U92" i="12"/>
  <c r="V92" i="12" s="1"/>
  <c r="U82" i="12"/>
  <c r="V82" i="12" s="1"/>
  <c r="U72" i="12"/>
  <c r="V72" i="12" s="1"/>
  <c r="U52" i="12"/>
  <c r="V52" i="12" s="1"/>
  <c r="Y150" i="12"/>
  <c r="AC150" i="12"/>
  <c r="Z150" i="12"/>
  <c r="AA150" i="12" s="1"/>
  <c r="X146" i="12"/>
  <c r="Z146" i="12" s="1"/>
  <c r="AA146" i="12" s="1"/>
  <c r="Z155" i="12"/>
  <c r="AA155" i="12" s="1"/>
  <c r="U156" i="12"/>
  <c r="V156" i="12" s="1"/>
  <c r="U61" i="12"/>
  <c r="V61" i="12" s="1"/>
  <c r="X107" i="12"/>
  <c r="Y107" i="12" s="1"/>
  <c r="Z140" i="12"/>
  <c r="AA140" i="12" s="1"/>
  <c r="Z16" i="12"/>
  <c r="AA16" i="12" s="1"/>
  <c r="U108" i="12"/>
  <c r="V108" i="12" s="1"/>
  <c r="X10" i="12"/>
  <c r="Y10" i="12" s="1"/>
  <c r="T20" i="12"/>
  <c r="X48" i="12"/>
  <c r="AC48" i="12" s="1"/>
  <c r="J64" i="12"/>
  <c r="AD83" i="12"/>
  <c r="U137" i="12"/>
  <c r="V137" i="12" s="1"/>
  <c r="Y83" i="12"/>
  <c r="T137" i="12"/>
  <c r="X46" i="12"/>
  <c r="Y46" i="12" s="1"/>
  <c r="U117" i="12"/>
  <c r="V117" i="12" s="1"/>
  <c r="T28" i="12"/>
  <c r="X26" i="12"/>
  <c r="Y26" i="12" s="1"/>
  <c r="T163" i="12"/>
  <c r="U107" i="12"/>
  <c r="V107" i="12" s="1"/>
  <c r="X129" i="12"/>
  <c r="Y129" i="12" s="1"/>
  <c r="U138" i="12"/>
  <c r="V138" i="12" s="1"/>
  <c r="X43" i="12"/>
  <c r="U43" i="12"/>
  <c r="V43" i="12" s="1"/>
  <c r="U60" i="12"/>
  <c r="V60" i="12" s="1"/>
  <c r="X89" i="12"/>
  <c r="Y89" i="12" s="1"/>
  <c r="T89" i="12"/>
  <c r="AC19" i="12"/>
  <c r="AD19" i="12" s="1"/>
  <c r="Z19" i="12"/>
  <c r="AA19" i="12" s="1"/>
  <c r="Z20" i="12"/>
  <c r="AA20" i="12" s="1"/>
  <c r="X36" i="12"/>
  <c r="AC36" i="12" s="1"/>
  <c r="T36" i="12"/>
  <c r="T43" i="12"/>
  <c r="X51" i="12"/>
  <c r="AC51" i="12" s="1"/>
  <c r="T51" i="12"/>
  <c r="X80" i="12"/>
  <c r="AC80" i="12" s="1"/>
  <c r="AE80" i="12" s="1"/>
  <c r="AF80" i="12" s="1"/>
  <c r="T19" i="12"/>
  <c r="U41" i="12"/>
  <c r="V41" i="12" s="1"/>
  <c r="P41" i="12"/>
  <c r="Q41" i="12" s="1"/>
  <c r="P60" i="12"/>
  <c r="Q60" i="12" s="1"/>
  <c r="X66" i="12"/>
  <c r="AC66" i="12" s="1"/>
  <c r="T66" i="12"/>
  <c r="AC97" i="12"/>
  <c r="AD97" i="12" s="1"/>
  <c r="Z97" i="12"/>
  <c r="AA97" i="12" s="1"/>
  <c r="AC141" i="12"/>
  <c r="AE141" i="12" s="1"/>
  <c r="AF141" i="12" s="1"/>
  <c r="Y141" i="12"/>
  <c r="U19" i="12"/>
  <c r="V19" i="12" s="1"/>
  <c r="X49" i="12"/>
  <c r="Y49" i="12" s="1"/>
  <c r="T49" i="12"/>
  <c r="U58" i="12"/>
  <c r="V58" i="12" s="1"/>
  <c r="X60" i="12"/>
  <c r="Z60" i="12" s="1"/>
  <c r="AA60" i="12" s="1"/>
  <c r="T60" i="12"/>
  <c r="U79" i="12"/>
  <c r="V79" i="12" s="1"/>
  <c r="Z79" i="12"/>
  <c r="AA79" i="12" s="1"/>
  <c r="P79" i="12"/>
  <c r="Q79" i="12" s="1"/>
  <c r="T97" i="12"/>
  <c r="T141" i="12"/>
  <c r="T47" i="12"/>
  <c r="X47" i="12"/>
  <c r="Y47" i="12" s="1"/>
  <c r="Z59" i="12"/>
  <c r="AA59" i="12" s="1"/>
  <c r="U59" i="12"/>
  <c r="V59" i="12" s="1"/>
  <c r="X63" i="12"/>
  <c r="AC63" i="12" s="1"/>
  <c r="T63" i="12"/>
  <c r="U97" i="12"/>
  <c r="V97" i="12" s="1"/>
  <c r="T37" i="12"/>
  <c r="X119" i="12"/>
  <c r="Y119" i="12" s="1"/>
  <c r="T119" i="12"/>
  <c r="U36" i="12"/>
  <c r="V36" i="12" s="1"/>
  <c r="P59" i="12"/>
  <c r="Q59" i="12" s="1"/>
  <c r="T70" i="12"/>
  <c r="X117" i="12"/>
  <c r="Y117" i="12" s="1"/>
  <c r="T117" i="12"/>
  <c r="X136" i="12"/>
  <c r="Z136" i="12" s="1"/>
  <c r="U136" i="12"/>
  <c r="V136" i="12" s="1"/>
  <c r="T158" i="12"/>
  <c r="X96" i="12"/>
  <c r="Z96" i="12" s="1"/>
  <c r="AA96" i="12" s="1"/>
  <c r="X130" i="12"/>
  <c r="AC130" i="12" s="1"/>
  <c r="AE130" i="12" s="1"/>
  <c r="AF130" i="12" s="1"/>
  <c r="T140" i="12"/>
  <c r="T147" i="12"/>
  <c r="T39" i="12"/>
  <c r="T79" i="12"/>
  <c r="T16" i="12"/>
  <c r="U57" i="12"/>
  <c r="V57" i="12" s="1"/>
  <c r="T155" i="12"/>
  <c r="X38" i="12"/>
  <c r="Y38" i="12" s="1"/>
  <c r="T58" i="12"/>
  <c r="T61" i="12"/>
  <c r="X71" i="12"/>
  <c r="Z71" i="12" s="1"/>
  <c r="AA71" i="12" s="1"/>
  <c r="X88" i="12"/>
  <c r="Y88" i="12" s="1"/>
  <c r="U101" i="12"/>
  <c r="V101" i="12" s="1"/>
  <c r="U155" i="12"/>
  <c r="V155" i="12" s="1"/>
  <c r="P18" i="12"/>
  <c r="Q18" i="12" s="1"/>
  <c r="Z18" i="12"/>
  <c r="AA18" i="12" s="1"/>
  <c r="U18" i="12"/>
  <c r="V18" i="12" s="1"/>
  <c r="AC39" i="12"/>
  <c r="AE39" i="12" s="1"/>
  <c r="AF39" i="12" s="1"/>
  <c r="Y39" i="12"/>
  <c r="Z39" i="12"/>
  <c r="AA39" i="12" s="1"/>
  <c r="P39" i="12"/>
  <c r="Q39" i="12" s="1"/>
  <c r="U39" i="12"/>
  <c r="V39" i="12" s="1"/>
  <c r="X56" i="12"/>
  <c r="Z56" i="12" s="1"/>
  <c r="T56" i="12"/>
  <c r="U83" i="12"/>
  <c r="V83" i="12" s="1"/>
  <c r="P83" i="12"/>
  <c r="Q83" i="12" s="1"/>
  <c r="Z83" i="12"/>
  <c r="AA83" i="12" s="1"/>
  <c r="AC17" i="12"/>
  <c r="Y17" i="12"/>
  <c r="U38" i="12"/>
  <c r="V38" i="12" s="1"/>
  <c r="P38" i="12"/>
  <c r="Q38" i="12" s="1"/>
  <c r="T50" i="12"/>
  <c r="T76" i="12"/>
  <c r="X76" i="12"/>
  <c r="AC123" i="12"/>
  <c r="Y123" i="12"/>
  <c r="X145" i="12"/>
  <c r="T145" i="12"/>
  <c r="X11" i="12"/>
  <c r="AC11" i="12" s="1"/>
  <c r="AE11" i="12" s="1"/>
  <c r="AF11" i="12" s="1"/>
  <c r="T11" i="12"/>
  <c r="P37" i="12"/>
  <c r="Z37" i="12"/>
  <c r="AA37" i="12" s="1"/>
  <c r="U37" i="12"/>
  <c r="V37" i="12" s="1"/>
  <c r="U96" i="12"/>
  <c r="V96" i="12" s="1"/>
  <c r="P96" i="12"/>
  <c r="Q96" i="12" s="1"/>
  <c r="X100" i="12"/>
  <c r="Z100" i="12" s="1"/>
  <c r="AA100" i="12" s="1"/>
  <c r="T100" i="12"/>
  <c r="X154" i="12"/>
  <c r="Y154" i="12" s="1"/>
  <c r="T154" i="12"/>
  <c r="U154" i="12"/>
  <c r="V154" i="12" s="1"/>
  <c r="T167" i="12"/>
  <c r="X167" i="12"/>
  <c r="Z167" i="12" s="1"/>
  <c r="AA167" i="12" s="1"/>
  <c r="T7" i="12"/>
  <c r="X7" i="12"/>
  <c r="Z7" i="12" s="1"/>
  <c r="AA7" i="12" s="1"/>
  <c r="P21" i="12"/>
  <c r="Q21" i="12" s="1"/>
  <c r="Z21" i="12"/>
  <c r="AA21" i="12" s="1"/>
  <c r="U21" i="12"/>
  <c r="V21" i="12" s="1"/>
  <c r="T78" i="12"/>
  <c r="X87" i="12"/>
  <c r="Z87" i="12" s="1"/>
  <c r="AA87" i="12" s="1"/>
  <c r="T87" i="12"/>
  <c r="X91" i="12"/>
  <c r="AC91" i="12" s="1"/>
  <c r="AE91" i="12" s="1"/>
  <c r="AF91" i="12" s="1"/>
  <c r="T91" i="12"/>
  <c r="T98" i="12"/>
  <c r="X139" i="12"/>
  <c r="Z139" i="12" s="1"/>
  <c r="AA139" i="12" s="1"/>
  <c r="T139" i="12"/>
  <c r="P141" i="12"/>
  <c r="Q141" i="12" s="1"/>
  <c r="Z141" i="12"/>
  <c r="AA141" i="12" s="1"/>
  <c r="U141" i="12"/>
  <c r="V141" i="12" s="1"/>
  <c r="U157" i="12"/>
  <c r="V157" i="12" s="1"/>
  <c r="Z157" i="12"/>
  <c r="AA157" i="12" s="1"/>
  <c r="AC18" i="12"/>
  <c r="AE18" i="12" s="1"/>
  <c r="AF18" i="12" s="1"/>
  <c r="Y18" i="12"/>
  <c r="U40" i="12"/>
  <c r="V40" i="12" s="1"/>
  <c r="P40" i="12"/>
  <c r="Q40" i="12" s="1"/>
  <c r="Z40" i="12"/>
  <c r="AA40" i="12" s="1"/>
  <c r="AC77" i="12"/>
  <c r="AD77" i="12" s="1"/>
  <c r="Y77" i="12"/>
  <c r="Y81" i="12"/>
  <c r="P126" i="12"/>
  <c r="Q126" i="12" s="1"/>
  <c r="J134" i="12"/>
  <c r="X128" i="12"/>
  <c r="Y128" i="12" s="1"/>
  <c r="T128" i="12"/>
  <c r="X153" i="12"/>
  <c r="U153" i="12"/>
  <c r="V153" i="12" s="1"/>
  <c r="P20" i="12"/>
  <c r="Q20" i="12" s="1"/>
  <c r="U20" i="12"/>
  <c r="V20" i="12" s="1"/>
  <c r="J24" i="12"/>
  <c r="T77" i="12"/>
  <c r="AD81" i="12"/>
  <c r="T153" i="12"/>
  <c r="P157" i="12"/>
  <c r="Q157" i="12" s="1"/>
  <c r="U17" i="12"/>
  <c r="V17" i="12" s="1"/>
  <c r="P17" i="12"/>
  <c r="Q17" i="12" s="1"/>
  <c r="Z17" i="12"/>
  <c r="AA17" i="12" s="1"/>
  <c r="Y37" i="12"/>
  <c r="U63" i="12"/>
  <c r="V63" i="12" s="1"/>
  <c r="P63" i="12"/>
  <c r="Q63" i="12" s="1"/>
  <c r="U77" i="12"/>
  <c r="V77" i="12" s="1"/>
  <c r="P138" i="12"/>
  <c r="Q138" i="12" s="1"/>
  <c r="AC157" i="12"/>
  <c r="Y157" i="12"/>
  <c r="Y158" i="12"/>
  <c r="AE37" i="12"/>
  <c r="AF37" i="12" s="1"/>
  <c r="X149" i="12"/>
  <c r="Z149" i="12" s="1"/>
  <c r="AA149" i="12" s="1"/>
  <c r="U16" i="12"/>
  <c r="V16" i="12" s="1"/>
  <c r="P16" i="12"/>
  <c r="Q16" i="12" s="1"/>
  <c r="X23" i="12"/>
  <c r="Z23" i="12" s="1"/>
  <c r="AA23" i="12" s="1"/>
  <c r="T23" i="12"/>
  <c r="Y28" i="12"/>
  <c r="AC28" i="12"/>
  <c r="AE28" i="12" s="1"/>
  <c r="AF28" i="12" s="1"/>
  <c r="J44" i="12"/>
  <c r="T73" i="12"/>
  <c r="Z81" i="12"/>
  <c r="AA81" i="12" s="1"/>
  <c r="P81" i="12"/>
  <c r="Q81" i="12" s="1"/>
  <c r="U81" i="12"/>
  <c r="V81" i="12" s="1"/>
  <c r="T106" i="12"/>
  <c r="X106" i="12"/>
  <c r="Y106" i="12" s="1"/>
  <c r="Q154" i="12"/>
  <c r="Z158" i="12"/>
  <c r="AA158" i="12" s="1"/>
  <c r="X27" i="12"/>
  <c r="Z27" i="12" s="1"/>
  <c r="AA27" i="12" s="1"/>
  <c r="T27" i="12"/>
  <c r="X41" i="12"/>
  <c r="Z41" i="12" s="1"/>
  <c r="AA41" i="12" s="1"/>
  <c r="T41" i="12"/>
  <c r="U80" i="12"/>
  <c r="V80" i="12" s="1"/>
  <c r="Y103" i="12"/>
  <c r="AC103" i="12"/>
  <c r="AD103" i="12" s="1"/>
  <c r="T126" i="12"/>
  <c r="X126" i="12"/>
  <c r="AC126" i="12" s="1"/>
  <c r="Z138" i="12"/>
  <c r="AA138" i="12" s="1"/>
  <c r="U140" i="12"/>
  <c r="V140" i="12" s="1"/>
  <c r="P140" i="12"/>
  <c r="Q140" i="12" s="1"/>
  <c r="T17" i="12"/>
  <c r="T18" i="12"/>
  <c r="T21" i="12"/>
  <c r="T69" i="12"/>
  <c r="Z77" i="12"/>
  <c r="AA77" i="12" s="1"/>
  <c r="T103" i="12"/>
  <c r="T121" i="12"/>
  <c r="X121" i="12"/>
  <c r="Z121" i="12" s="1"/>
  <c r="AA121" i="12" s="1"/>
  <c r="T138" i="12"/>
  <c r="T157" i="12"/>
  <c r="X159" i="12"/>
  <c r="T159" i="12"/>
  <c r="J160" i="12"/>
  <c r="AC163" i="12"/>
  <c r="Y163" i="12"/>
  <c r="AC16" i="12"/>
  <c r="AE16" i="12" s="1"/>
  <c r="Y16" i="12"/>
  <c r="X29" i="12"/>
  <c r="Y29" i="12" s="1"/>
  <c r="T40" i="12"/>
  <c r="T67" i="12"/>
  <c r="Z78" i="12"/>
  <c r="AA78" i="12" s="1"/>
  <c r="P80" i="12"/>
  <c r="Q80" i="12" s="1"/>
  <c r="T81" i="12"/>
  <c r="T83" i="12"/>
  <c r="P101" i="12"/>
  <c r="Q101" i="12" s="1"/>
  <c r="P108" i="12"/>
  <c r="Q108" i="12" s="1"/>
  <c r="X109" i="12"/>
  <c r="Y109" i="12" s="1"/>
  <c r="X116" i="12"/>
  <c r="Z116" i="12" s="1"/>
  <c r="AA116" i="12" s="1"/>
  <c r="T116" i="12"/>
  <c r="U121" i="12"/>
  <c r="V121" i="12" s="1"/>
  <c r="Y138" i="12"/>
  <c r="AD140" i="12"/>
  <c r="AE140" i="12"/>
  <c r="AF140" i="12" s="1"/>
  <c r="P156" i="12"/>
  <c r="Q156" i="12" s="1"/>
  <c r="U159" i="12"/>
  <c r="V159" i="12" s="1"/>
  <c r="T8" i="12"/>
  <c r="X8" i="12"/>
  <c r="AC8" i="12" s="1"/>
  <c r="AE8" i="12" s="1"/>
  <c r="AF8" i="12" s="1"/>
  <c r="X33" i="12"/>
  <c r="Z33" i="12" s="1"/>
  <c r="AA33" i="12" s="1"/>
  <c r="T33" i="12"/>
  <c r="U56" i="12"/>
  <c r="V56" i="12" s="1"/>
  <c r="P56" i="12"/>
  <c r="Q56" i="12" s="1"/>
  <c r="J84" i="12"/>
  <c r="U76" i="12"/>
  <c r="V76" i="12" s="1"/>
  <c r="P76" i="12"/>
  <c r="Q76" i="12" s="1"/>
  <c r="AC90" i="12"/>
  <c r="AD90" i="12" s="1"/>
  <c r="Y90" i="12"/>
  <c r="X118" i="12"/>
  <c r="Y118" i="12" s="1"/>
  <c r="T118" i="12"/>
  <c r="U139" i="12"/>
  <c r="V139" i="12" s="1"/>
  <c r="P139" i="12"/>
  <c r="Q139" i="12" s="1"/>
  <c r="X6" i="12"/>
  <c r="AC6" i="12" s="1"/>
  <c r="Y19" i="12"/>
  <c r="P23" i="12"/>
  <c r="Q23" i="12" s="1"/>
  <c r="U23" i="12"/>
  <c r="V23" i="12" s="1"/>
  <c r="X57" i="12"/>
  <c r="Y57" i="12" s="1"/>
  <c r="T57" i="12"/>
  <c r="T90" i="12"/>
  <c r="X101" i="12"/>
  <c r="Z101" i="12" s="1"/>
  <c r="AA101" i="12" s="1"/>
  <c r="P117" i="12"/>
  <c r="Q117" i="12" s="1"/>
  <c r="U118" i="12"/>
  <c r="V118" i="12" s="1"/>
  <c r="X131" i="12"/>
  <c r="Z131" i="12" s="1"/>
  <c r="AA131" i="12" s="1"/>
  <c r="J143" i="12"/>
  <c r="Y140" i="12"/>
  <c r="P155" i="12"/>
  <c r="Q155" i="12" s="1"/>
  <c r="T156" i="12"/>
  <c r="U78" i="12"/>
  <c r="V78" i="12" s="1"/>
  <c r="J94" i="12"/>
  <c r="U158" i="12"/>
  <c r="V158" i="12" s="1"/>
  <c r="Z123" i="12"/>
  <c r="AA123" i="12" s="1"/>
  <c r="X9" i="12"/>
  <c r="Y9" i="12" s="1"/>
  <c r="T59" i="12"/>
  <c r="Y61" i="12"/>
  <c r="Y97" i="12"/>
  <c r="X113" i="12"/>
  <c r="Y113" i="12" s="1"/>
  <c r="U116" i="12"/>
  <c r="V116" i="12" s="1"/>
  <c r="T165" i="12"/>
  <c r="P26" i="12"/>
  <c r="U26" i="12"/>
  <c r="J34" i="12"/>
  <c r="Y31" i="12"/>
  <c r="AC31" i="12"/>
  <c r="U49" i="12"/>
  <c r="V49" i="12" s="1"/>
  <c r="P49" i="12"/>
  <c r="Q49" i="12" s="1"/>
  <c r="AE67" i="12"/>
  <c r="AF67" i="12" s="1"/>
  <c r="AD67" i="12"/>
  <c r="AE73" i="12"/>
  <c r="AF73" i="12" s="1"/>
  <c r="AD73" i="12"/>
  <c r="T127" i="12"/>
  <c r="X127" i="12"/>
  <c r="Y93" i="12"/>
  <c r="AC93" i="12"/>
  <c r="T166" i="12"/>
  <c r="X166" i="12"/>
  <c r="Z166" i="12" s="1"/>
  <c r="AA166" i="12" s="1"/>
  <c r="U47" i="12"/>
  <c r="V47" i="12" s="1"/>
  <c r="P47" i="12"/>
  <c r="Q47" i="12" s="1"/>
  <c r="J54" i="12"/>
  <c r="U70" i="12"/>
  <c r="V70" i="12" s="1"/>
  <c r="Z70" i="12"/>
  <c r="AA70" i="12" s="1"/>
  <c r="P70" i="12"/>
  <c r="Q70" i="12" s="1"/>
  <c r="Y73" i="12"/>
  <c r="Y86" i="12"/>
  <c r="AC86" i="12"/>
  <c r="P113" i="12"/>
  <c r="Q113" i="12" s="1"/>
  <c r="U113" i="12"/>
  <c r="V113" i="12" s="1"/>
  <c r="P10" i="12"/>
  <c r="Q10" i="12" s="1"/>
  <c r="U10" i="12"/>
  <c r="V10" i="12" s="1"/>
  <c r="J14" i="12"/>
  <c r="P71" i="12"/>
  <c r="Q71" i="12" s="1"/>
  <c r="U71" i="12"/>
  <c r="V71" i="12" s="1"/>
  <c r="Y53" i="12"/>
  <c r="AC53" i="12"/>
  <c r="X30" i="12"/>
  <c r="Y30" i="12" s="1"/>
  <c r="T30" i="12"/>
  <c r="Y68" i="12"/>
  <c r="AC68" i="12"/>
  <c r="X13" i="12"/>
  <c r="T13" i="12"/>
  <c r="U119" i="12"/>
  <c r="V119" i="12" s="1"/>
  <c r="P119" i="12"/>
  <c r="Q119" i="12" s="1"/>
  <c r="Z28" i="12"/>
  <c r="AA28" i="12" s="1"/>
  <c r="P28" i="12"/>
  <c r="Q28" i="12" s="1"/>
  <c r="U28" i="12"/>
  <c r="V28" i="12" s="1"/>
  <c r="U98" i="12"/>
  <c r="V98" i="12" s="1"/>
  <c r="P98" i="12"/>
  <c r="Q98" i="12" s="1"/>
  <c r="Z98" i="12"/>
  <c r="U103" i="12"/>
  <c r="V103" i="12" s="1"/>
  <c r="P103" i="12"/>
  <c r="Q103" i="12" s="1"/>
  <c r="Z103" i="12"/>
  <c r="AA103" i="12" s="1"/>
  <c r="Z31" i="12"/>
  <c r="AA31" i="12" s="1"/>
  <c r="P31" i="12"/>
  <c r="Q31" i="12" s="1"/>
  <c r="U31" i="12"/>
  <c r="V31" i="12" s="1"/>
  <c r="U53" i="12"/>
  <c r="V53" i="12" s="1"/>
  <c r="Z53" i="12"/>
  <c r="AA53" i="12" s="1"/>
  <c r="P53" i="12"/>
  <c r="Q53" i="12" s="1"/>
  <c r="Z58" i="12"/>
  <c r="AA58" i="12" s="1"/>
  <c r="U93" i="12"/>
  <c r="V93" i="12" s="1"/>
  <c r="Z93" i="12"/>
  <c r="AA93" i="12" s="1"/>
  <c r="P93" i="12"/>
  <c r="Q93" i="12" s="1"/>
  <c r="U148" i="12"/>
  <c r="V148" i="12" s="1"/>
  <c r="Z148" i="12"/>
  <c r="AA148" i="12" s="1"/>
  <c r="P148" i="12"/>
  <c r="Q148" i="12" s="1"/>
  <c r="U7" i="12"/>
  <c r="V7" i="12" s="1"/>
  <c r="P7" i="12"/>
  <c r="Q7" i="12" s="1"/>
  <c r="U9" i="12"/>
  <c r="V9" i="12" s="1"/>
  <c r="P9" i="12"/>
  <c r="Q9" i="12" s="1"/>
  <c r="Z68" i="12"/>
  <c r="AA68" i="12" s="1"/>
  <c r="P68" i="12"/>
  <c r="Q68" i="12" s="1"/>
  <c r="U68" i="12"/>
  <c r="V68" i="12" s="1"/>
  <c r="U86" i="12"/>
  <c r="Z86" i="12"/>
  <c r="P86" i="12"/>
  <c r="P100" i="12"/>
  <c r="Q100" i="12" s="1"/>
  <c r="U109" i="12"/>
  <c r="V109" i="12" s="1"/>
  <c r="U126" i="12"/>
  <c r="AC137" i="12"/>
  <c r="Z137" i="12"/>
  <c r="AA137" i="12" s="1"/>
  <c r="U11" i="12"/>
  <c r="V11" i="12" s="1"/>
  <c r="P11" i="12"/>
  <c r="Q11" i="12" s="1"/>
  <c r="Z50" i="12"/>
  <c r="AA50" i="12" s="1"/>
  <c r="P50" i="12"/>
  <c r="Q50" i="12" s="1"/>
  <c r="U50" i="12"/>
  <c r="V50" i="12" s="1"/>
  <c r="T31" i="12"/>
  <c r="Z61" i="12"/>
  <c r="AA61" i="12" s="1"/>
  <c r="T68" i="12"/>
  <c r="Z73" i="12"/>
  <c r="AA73" i="12" s="1"/>
  <c r="P73" i="12"/>
  <c r="Q73" i="12" s="1"/>
  <c r="U73" i="12"/>
  <c r="V73" i="12" s="1"/>
  <c r="U90" i="12"/>
  <c r="V90" i="12" s="1"/>
  <c r="Z90" i="12"/>
  <c r="AA90" i="12" s="1"/>
  <c r="P90" i="12"/>
  <c r="Q90" i="12" s="1"/>
  <c r="T93" i="12"/>
  <c r="U99" i="12"/>
  <c r="V99" i="12" s="1"/>
  <c r="T99" i="12"/>
  <c r="U100" i="12"/>
  <c r="V100" i="12" s="1"/>
  <c r="U110" i="12"/>
  <c r="V110" i="12" s="1"/>
  <c r="T111" i="12"/>
  <c r="X111" i="12"/>
  <c r="J124" i="12"/>
  <c r="P116" i="12"/>
  <c r="U120" i="12"/>
  <c r="V120" i="12" s="1"/>
  <c r="T120" i="12"/>
  <c r="Z165" i="12"/>
  <c r="AA165" i="12" s="1"/>
  <c r="P165" i="12"/>
  <c r="Q165" i="12" s="1"/>
  <c r="U165" i="12"/>
  <c r="V165" i="12" s="1"/>
  <c r="P149" i="12"/>
  <c r="Q149" i="12" s="1"/>
  <c r="U149" i="12"/>
  <c r="V149" i="12" s="1"/>
  <c r="U162" i="12"/>
  <c r="P162" i="12"/>
  <c r="J168" i="12"/>
  <c r="P33" i="12"/>
  <c r="Q33" i="12" s="1"/>
  <c r="U33" i="12"/>
  <c r="V33" i="12" s="1"/>
  <c r="U51" i="12"/>
  <c r="V51" i="12" s="1"/>
  <c r="P51" i="12"/>
  <c r="Q51" i="12" s="1"/>
  <c r="T53" i="12"/>
  <c r="U6" i="12"/>
  <c r="P6" i="12"/>
  <c r="U8" i="12"/>
  <c r="V8" i="12" s="1"/>
  <c r="P8" i="12"/>
  <c r="Q8" i="12" s="1"/>
  <c r="J74" i="12"/>
  <c r="P66" i="12"/>
  <c r="U66" i="12"/>
  <c r="Y67" i="12"/>
  <c r="T86" i="12"/>
  <c r="U88" i="12"/>
  <c r="V88" i="12" s="1"/>
  <c r="P88" i="12"/>
  <c r="Q88" i="12" s="1"/>
  <c r="P89" i="12"/>
  <c r="Q89" i="12" s="1"/>
  <c r="U89" i="12"/>
  <c r="V89" i="12" s="1"/>
  <c r="X99" i="12"/>
  <c r="Y99" i="12" s="1"/>
  <c r="T108" i="12"/>
  <c r="X108" i="12"/>
  <c r="Y108" i="12" s="1"/>
  <c r="U111" i="12"/>
  <c r="V111" i="12" s="1"/>
  <c r="X120" i="12"/>
  <c r="P129" i="12"/>
  <c r="Q129" i="12" s="1"/>
  <c r="U129" i="12"/>
  <c r="V129" i="12" s="1"/>
  <c r="Z156" i="12"/>
  <c r="AA156" i="12" s="1"/>
  <c r="Y156" i="12"/>
  <c r="AE158" i="12"/>
  <c r="AF158" i="12" s="1"/>
  <c r="AD158" i="12"/>
  <c r="P27" i="12"/>
  <c r="Q27" i="12" s="1"/>
  <c r="U27" i="12"/>
  <c r="V27" i="12" s="1"/>
  <c r="P29" i="12"/>
  <c r="Q29" i="12" s="1"/>
  <c r="U29" i="12"/>
  <c r="V29" i="12" s="1"/>
  <c r="U46" i="12"/>
  <c r="P46" i="12"/>
  <c r="U48" i="12"/>
  <c r="V48" i="12" s="1"/>
  <c r="P48" i="12"/>
  <c r="Q48" i="12" s="1"/>
  <c r="AD61" i="12"/>
  <c r="U91" i="12"/>
  <c r="V91" i="12" s="1"/>
  <c r="P91" i="12"/>
  <c r="Q91" i="12" s="1"/>
  <c r="P106" i="12"/>
  <c r="U106" i="12"/>
  <c r="J114" i="12"/>
  <c r="U123" i="12"/>
  <c r="V123" i="12" s="1"/>
  <c r="T123" i="12"/>
  <c r="U127" i="12"/>
  <c r="V127" i="12" s="1"/>
  <c r="X133" i="12"/>
  <c r="Z133" i="12" s="1"/>
  <c r="AA133" i="12" s="1"/>
  <c r="X162" i="12"/>
  <c r="T162" i="12"/>
  <c r="Z69" i="12"/>
  <c r="AA69" i="12" s="1"/>
  <c r="P69" i="12"/>
  <c r="Q69" i="12" s="1"/>
  <c r="U69" i="12"/>
  <c r="V69" i="12" s="1"/>
  <c r="U87" i="12"/>
  <c r="V87" i="12" s="1"/>
  <c r="P87" i="12"/>
  <c r="Q87" i="12" s="1"/>
  <c r="U13" i="12"/>
  <c r="V13" i="12" s="1"/>
  <c r="P13" i="12"/>
  <c r="Q13" i="12" s="1"/>
  <c r="U30" i="12"/>
  <c r="V30" i="12" s="1"/>
  <c r="P30" i="12"/>
  <c r="Q30" i="12" s="1"/>
  <c r="Z67" i="12"/>
  <c r="AA67" i="12" s="1"/>
  <c r="P67" i="12"/>
  <c r="Q67" i="12" s="1"/>
  <c r="U67" i="12"/>
  <c r="V67" i="12" s="1"/>
  <c r="U128" i="12"/>
  <c r="V128" i="12" s="1"/>
  <c r="P128" i="12"/>
  <c r="Q128" i="12" s="1"/>
  <c r="U163" i="12"/>
  <c r="V163" i="12" s="1"/>
  <c r="Z163" i="12"/>
  <c r="AA163" i="12" s="1"/>
  <c r="P163" i="12"/>
  <c r="Q163" i="12" s="1"/>
  <c r="J104" i="12"/>
  <c r="X110" i="12"/>
  <c r="Z110" i="12" s="1"/>
  <c r="AA110" i="12" s="1"/>
  <c r="U164" i="12"/>
  <c r="V164" i="12" s="1"/>
  <c r="Z164" i="12"/>
  <c r="AA164" i="12" s="1"/>
  <c r="P164" i="12"/>
  <c r="Q164" i="12" s="1"/>
  <c r="J151" i="12"/>
  <c r="P145" i="12"/>
  <c r="U145" i="12"/>
  <c r="P146" i="12"/>
  <c r="Q146" i="12" s="1"/>
  <c r="U146" i="12"/>
  <c r="V146" i="12" s="1"/>
  <c r="Z147" i="12"/>
  <c r="AA147" i="12" s="1"/>
  <c r="P147" i="12"/>
  <c r="Q147" i="12" s="1"/>
  <c r="U147" i="12"/>
  <c r="V147" i="12" s="1"/>
  <c r="T148" i="12"/>
  <c r="T164" i="12"/>
  <c r="U166" i="12"/>
  <c r="V166" i="12" s="1"/>
  <c r="P166" i="12"/>
  <c r="Q166" i="12" s="1"/>
  <c r="U130" i="12"/>
  <c r="V130" i="12" s="1"/>
  <c r="P130" i="12"/>
  <c r="Q130" i="12" s="1"/>
  <c r="U133" i="12"/>
  <c r="V133" i="12" s="1"/>
  <c r="P133" i="12"/>
  <c r="Q133" i="12" s="1"/>
  <c r="U167" i="12"/>
  <c r="V167" i="12" s="1"/>
  <c r="P167" i="12"/>
  <c r="Q167" i="12" s="1"/>
  <c r="U131" i="12"/>
  <c r="V131" i="12" s="1"/>
  <c r="P131" i="12"/>
  <c r="Q131" i="12" s="1"/>
  <c r="U43" i="11"/>
  <c r="V43" i="11" s="1"/>
  <c r="Z24" i="11"/>
  <c r="AA24" i="11" s="1"/>
  <c r="U143" i="11"/>
  <c r="V143" i="11" s="1"/>
  <c r="U55" i="11"/>
  <c r="V55" i="11" s="1"/>
  <c r="U63" i="11"/>
  <c r="V63" i="11" s="1"/>
  <c r="U153" i="11"/>
  <c r="V153" i="11" s="1"/>
  <c r="T39" i="11"/>
  <c r="U90" i="11"/>
  <c r="V90" i="11" s="1"/>
  <c r="U111" i="11"/>
  <c r="V111" i="11" s="1"/>
  <c r="U126" i="11"/>
  <c r="V126" i="11" s="1"/>
  <c r="Z23" i="11"/>
  <c r="AA23" i="11" s="1"/>
  <c r="Z150" i="11"/>
  <c r="AA150" i="11" s="1"/>
  <c r="Z41" i="11"/>
  <c r="AA41" i="11" s="1"/>
  <c r="T111" i="11"/>
  <c r="AC66" i="11"/>
  <c r="AD66" i="11" s="1"/>
  <c r="U67" i="11"/>
  <c r="V67" i="11" s="1"/>
  <c r="T79" i="11"/>
  <c r="U137" i="11"/>
  <c r="V137" i="11" s="1"/>
  <c r="T159" i="11"/>
  <c r="J162" i="11"/>
  <c r="U24" i="11"/>
  <c r="V24" i="11" s="1"/>
  <c r="Z26" i="11"/>
  <c r="AA26" i="11" s="1"/>
  <c r="P41" i="11"/>
  <c r="Q41" i="11" s="1"/>
  <c r="T42" i="11"/>
  <c r="T55" i="11"/>
  <c r="U130" i="11"/>
  <c r="V130" i="11" s="1"/>
  <c r="Z135" i="11"/>
  <c r="AA135" i="11" s="1"/>
  <c r="X151" i="11"/>
  <c r="AC151" i="11" s="1"/>
  <c r="AE151" i="11" s="1"/>
  <c r="AF151" i="11" s="1"/>
  <c r="T41" i="11"/>
  <c r="X115" i="11"/>
  <c r="AC115" i="11" s="1"/>
  <c r="AE115" i="11" s="1"/>
  <c r="AF115" i="11" s="1"/>
  <c r="T120" i="11"/>
  <c r="T18" i="11"/>
  <c r="J44" i="11"/>
  <c r="U41" i="11"/>
  <c r="V41" i="11" s="1"/>
  <c r="U66" i="11"/>
  <c r="V66" i="11" s="1"/>
  <c r="T70" i="11"/>
  <c r="Z106" i="11"/>
  <c r="AA106" i="11" s="1"/>
  <c r="AC135" i="11"/>
  <c r="AE135" i="11" s="1"/>
  <c r="AF135" i="11" s="1"/>
  <c r="U39" i="11"/>
  <c r="V39" i="11" s="1"/>
  <c r="T82" i="11"/>
  <c r="X16" i="11"/>
  <c r="AC16" i="11" s="1"/>
  <c r="AD16" i="11" s="1"/>
  <c r="X63" i="11"/>
  <c r="Z63" i="11" s="1"/>
  <c r="AA63" i="11" s="1"/>
  <c r="Z71" i="11"/>
  <c r="AA71" i="11" s="1"/>
  <c r="Z161" i="11"/>
  <c r="AA161" i="11" s="1"/>
  <c r="U33" i="11"/>
  <c r="V33" i="11" s="1"/>
  <c r="U7" i="11"/>
  <c r="V7" i="11" s="1"/>
  <c r="U9" i="11"/>
  <c r="V9" i="11" s="1"/>
  <c r="T22" i="11"/>
  <c r="X30" i="11"/>
  <c r="AC30" i="11" s="1"/>
  <c r="AE30" i="11" s="1"/>
  <c r="P38" i="11"/>
  <c r="Q38" i="11" s="1"/>
  <c r="U58" i="11"/>
  <c r="V58" i="11" s="1"/>
  <c r="AC70" i="11"/>
  <c r="AE70" i="11" s="1"/>
  <c r="AF70" i="11" s="1"/>
  <c r="Z80" i="11"/>
  <c r="AA80" i="11" s="1"/>
  <c r="X103" i="11"/>
  <c r="AC103" i="11" s="1"/>
  <c r="T114" i="11"/>
  <c r="U119" i="11"/>
  <c r="V119" i="11" s="1"/>
  <c r="U120" i="11"/>
  <c r="V120" i="11" s="1"/>
  <c r="U127" i="11"/>
  <c r="V127" i="11" s="1"/>
  <c r="J140" i="11"/>
  <c r="T150" i="11"/>
  <c r="U159" i="11"/>
  <c r="V159" i="11" s="1"/>
  <c r="X154" i="11"/>
  <c r="Z154" i="11" s="1"/>
  <c r="AA154" i="11" s="1"/>
  <c r="Y15" i="11"/>
  <c r="P43" i="11"/>
  <c r="Q43" i="11" s="1"/>
  <c r="T58" i="11"/>
  <c r="Y106" i="11"/>
  <c r="X119" i="11"/>
  <c r="Z119" i="11" s="1"/>
  <c r="AA119" i="11" s="1"/>
  <c r="T127" i="11"/>
  <c r="U32" i="11"/>
  <c r="V32" i="11" s="1"/>
  <c r="X56" i="11"/>
  <c r="AC56" i="11" s="1"/>
  <c r="AE56" i="11" s="1"/>
  <c r="AF56" i="11" s="1"/>
  <c r="Z70" i="11"/>
  <c r="AA70" i="11" s="1"/>
  <c r="AC71" i="11"/>
  <c r="AE71" i="11" s="1"/>
  <c r="AF71" i="11" s="1"/>
  <c r="AC90" i="11"/>
  <c r="AE90" i="11" s="1"/>
  <c r="AF90" i="11" s="1"/>
  <c r="X123" i="11"/>
  <c r="AC123" i="11" s="1"/>
  <c r="U128" i="11"/>
  <c r="V128" i="11" s="1"/>
  <c r="AE134" i="11"/>
  <c r="AF134" i="11" s="1"/>
  <c r="T145" i="11"/>
  <c r="Z159" i="11"/>
  <c r="AA159" i="11" s="1"/>
  <c r="X64" i="11"/>
  <c r="Y64" i="11" s="1"/>
  <c r="AE27" i="11"/>
  <c r="AF27" i="11" s="1"/>
  <c r="Y43" i="11"/>
  <c r="T67" i="11"/>
  <c r="Z72" i="11"/>
  <c r="AA72" i="11" s="1"/>
  <c r="U114" i="11"/>
  <c r="V114" i="11" s="1"/>
  <c r="Y130" i="11"/>
  <c r="U135" i="11"/>
  <c r="V135" i="11" s="1"/>
  <c r="X143" i="11"/>
  <c r="AC143" i="11" s="1"/>
  <c r="U150" i="11"/>
  <c r="V150" i="11" s="1"/>
  <c r="U151" i="11"/>
  <c r="V151" i="11" s="1"/>
  <c r="X160" i="11"/>
  <c r="Y160" i="11" s="1"/>
  <c r="AC46" i="11"/>
  <c r="AE46" i="11" s="1"/>
  <c r="X94" i="11"/>
  <c r="AC94" i="11" s="1"/>
  <c r="AD94" i="11" s="1"/>
  <c r="X99" i="11"/>
  <c r="Y99" i="11" s="1"/>
  <c r="T106" i="11"/>
  <c r="Z43" i="11"/>
  <c r="AA43" i="11" s="1"/>
  <c r="Z111" i="11"/>
  <c r="AA111" i="11" s="1"/>
  <c r="X14" i="11"/>
  <c r="Z14" i="11" s="1"/>
  <c r="T14" i="11"/>
  <c r="X65" i="11"/>
  <c r="Y65" i="11" s="1"/>
  <c r="T65" i="11"/>
  <c r="Z57" i="11"/>
  <c r="AA57" i="11" s="1"/>
  <c r="T23" i="11"/>
  <c r="X86" i="11"/>
  <c r="Z86" i="11" s="1"/>
  <c r="AA86" i="11" s="1"/>
  <c r="T86" i="11"/>
  <c r="U86" i="11"/>
  <c r="V86" i="11" s="1"/>
  <c r="T25" i="11"/>
  <c r="U25" i="11"/>
  <c r="V25" i="11" s="1"/>
  <c r="X25" i="11"/>
  <c r="T34" i="11"/>
  <c r="X34" i="11"/>
  <c r="Y34" i="11" s="1"/>
  <c r="Z42" i="11"/>
  <c r="AA42" i="11" s="1"/>
  <c r="T118" i="11"/>
  <c r="X118" i="11"/>
  <c r="Z118" i="11" s="1"/>
  <c r="P70" i="11"/>
  <c r="Q70" i="11" s="1"/>
  <c r="U70" i="11"/>
  <c r="V70" i="11" s="1"/>
  <c r="AC23" i="11"/>
  <c r="Y23" i="11"/>
  <c r="AC59" i="11"/>
  <c r="Z59" i="11"/>
  <c r="AA59" i="11" s="1"/>
  <c r="Y59" i="11"/>
  <c r="T122" i="11"/>
  <c r="X122" i="11"/>
  <c r="Z122" i="11" s="1"/>
  <c r="AA122" i="11" s="1"/>
  <c r="U122" i="11"/>
  <c r="V122" i="11" s="1"/>
  <c r="X139" i="11"/>
  <c r="Z139" i="11" s="1"/>
  <c r="AA139" i="11" s="1"/>
  <c r="U139" i="11"/>
  <c r="V139" i="11" s="1"/>
  <c r="T139" i="11"/>
  <c r="AC150" i="11"/>
  <c r="Y150" i="11"/>
  <c r="Z152" i="11"/>
  <c r="AA152" i="11" s="1"/>
  <c r="AC22" i="11"/>
  <c r="AE22" i="11" s="1"/>
  <c r="Y22" i="11"/>
  <c r="X47" i="11"/>
  <c r="Z47" i="11" s="1"/>
  <c r="AA47" i="11" s="1"/>
  <c r="T47" i="11"/>
  <c r="AC24" i="11"/>
  <c r="Y24" i="11"/>
  <c r="T73" i="11"/>
  <c r="U73" i="11"/>
  <c r="V73" i="11" s="1"/>
  <c r="X73" i="11"/>
  <c r="Y73" i="11" s="1"/>
  <c r="X129" i="11"/>
  <c r="Y129" i="11" s="1"/>
  <c r="T129" i="11"/>
  <c r="Z27" i="11"/>
  <c r="AA27" i="11" s="1"/>
  <c r="T10" i="11"/>
  <c r="T26" i="11"/>
  <c r="T33" i="11"/>
  <c r="P42" i="11"/>
  <c r="Q42" i="11" s="1"/>
  <c r="U54" i="11"/>
  <c r="V54" i="11" s="1"/>
  <c r="P58" i="11"/>
  <c r="Q58" i="11" s="1"/>
  <c r="T59" i="11"/>
  <c r="U62" i="11"/>
  <c r="V62" i="11" s="1"/>
  <c r="P72" i="11"/>
  <c r="Q72" i="11" s="1"/>
  <c r="X81" i="11"/>
  <c r="Y81" i="11" s="1"/>
  <c r="T88" i="11"/>
  <c r="P90" i="11"/>
  <c r="Q90" i="11" s="1"/>
  <c r="Z114" i="11"/>
  <c r="AA114" i="11" s="1"/>
  <c r="U121" i="11"/>
  <c r="V121" i="11" s="1"/>
  <c r="T128" i="11"/>
  <c r="U134" i="11"/>
  <c r="V134" i="11" s="1"/>
  <c r="P135" i="11"/>
  <c r="Q135" i="11" s="1"/>
  <c r="T137" i="11"/>
  <c r="T147" i="11"/>
  <c r="P150" i="11"/>
  <c r="Q150" i="11" s="1"/>
  <c r="T152" i="11"/>
  <c r="P153" i="11"/>
  <c r="Q153" i="11" s="1"/>
  <c r="Z22" i="11"/>
  <c r="AA22" i="11" s="1"/>
  <c r="T24" i="11"/>
  <c r="U26" i="11"/>
  <c r="V26" i="11" s="1"/>
  <c r="T27" i="11"/>
  <c r="T32" i="11"/>
  <c r="X54" i="11"/>
  <c r="AC54" i="11" s="1"/>
  <c r="P71" i="11"/>
  <c r="Q71" i="11" s="1"/>
  <c r="X78" i="11"/>
  <c r="Z78" i="11" s="1"/>
  <c r="P80" i="11"/>
  <c r="Q80" i="11" s="1"/>
  <c r="T83" i="11"/>
  <c r="U88" i="11"/>
  <c r="V88" i="11" s="1"/>
  <c r="X95" i="11"/>
  <c r="U103" i="11"/>
  <c r="V103" i="11" s="1"/>
  <c r="X110" i="11"/>
  <c r="Y110" i="11" s="1"/>
  <c r="Z120" i="11"/>
  <c r="AA120" i="11" s="1"/>
  <c r="Z121" i="11"/>
  <c r="AA121" i="11" s="1"/>
  <c r="P143" i="11"/>
  <c r="Q143" i="11" s="1"/>
  <c r="X144" i="11"/>
  <c r="Z144" i="11" s="1"/>
  <c r="AA144" i="11" s="1"/>
  <c r="Y147" i="11"/>
  <c r="U152" i="11"/>
  <c r="V152" i="11" s="1"/>
  <c r="T62" i="11"/>
  <c r="X113" i="11"/>
  <c r="Y113" i="11" s="1"/>
  <c r="T121" i="11"/>
  <c r="Z153" i="11"/>
  <c r="AA153" i="11" s="1"/>
  <c r="U11" i="11"/>
  <c r="V11" i="11" s="1"/>
  <c r="U23" i="11"/>
  <c r="V23" i="11" s="1"/>
  <c r="U27" i="11"/>
  <c r="V27" i="11" s="1"/>
  <c r="T57" i="11"/>
  <c r="P99" i="11"/>
  <c r="Q99" i="11" s="1"/>
  <c r="Y134" i="11"/>
  <c r="AD147" i="11"/>
  <c r="T161" i="11"/>
  <c r="T134" i="11"/>
  <c r="U6" i="11"/>
  <c r="V6" i="11" s="1"/>
  <c r="P9" i="11"/>
  <c r="Q9" i="11" s="1"/>
  <c r="T15" i="11"/>
  <c r="J36" i="11"/>
  <c r="AC32" i="11"/>
  <c r="X35" i="11"/>
  <c r="Y35" i="11" s="1"/>
  <c r="U42" i="11"/>
  <c r="V42" i="11" s="1"/>
  <c r="T48" i="11"/>
  <c r="T50" i="11"/>
  <c r="T66" i="11"/>
  <c r="U94" i="11"/>
  <c r="V94" i="11" s="1"/>
  <c r="X112" i="11"/>
  <c r="Z112" i="11" s="1"/>
  <c r="AA112" i="11" s="1"/>
  <c r="P114" i="11"/>
  <c r="Q114" i="11" s="1"/>
  <c r="T130" i="11"/>
  <c r="Z134" i="11"/>
  <c r="AA134" i="11" s="1"/>
  <c r="T153" i="11"/>
  <c r="U161" i="11"/>
  <c r="V161" i="11" s="1"/>
  <c r="X98" i="11"/>
  <c r="AC98" i="11" s="1"/>
  <c r="AE98" i="11" s="1"/>
  <c r="AF98" i="11" s="1"/>
  <c r="U8" i="11"/>
  <c r="V8" i="11" s="1"/>
  <c r="P11" i="11"/>
  <c r="Q11" i="11" s="1"/>
  <c r="P23" i="11"/>
  <c r="Q23" i="11" s="1"/>
  <c r="U59" i="11"/>
  <c r="V59" i="11" s="1"/>
  <c r="U78" i="11"/>
  <c r="V78" i="11" s="1"/>
  <c r="Z88" i="11"/>
  <c r="AA88" i="11" s="1"/>
  <c r="U99" i="11"/>
  <c r="V99" i="11" s="1"/>
  <c r="P122" i="11"/>
  <c r="Q122" i="11" s="1"/>
  <c r="AC161" i="11"/>
  <c r="AE161" i="11" s="1"/>
  <c r="AF161" i="11" s="1"/>
  <c r="AC87" i="11"/>
  <c r="Y87" i="11"/>
  <c r="U46" i="11"/>
  <c r="J52" i="11"/>
  <c r="Z46" i="11"/>
  <c r="P46" i="11"/>
  <c r="X74" i="11"/>
  <c r="T74" i="11"/>
  <c r="U74" i="11"/>
  <c r="V74" i="11" s="1"/>
  <c r="U22" i="11"/>
  <c r="J28" i="11"/>
  <c r="X40" i="11"/>
  <c r="U40" i="11"/>
  <c r="V40" i="11" s="1"/>
  <c r="U79" i="11"/>
  <c r="V79" i="11" s="1"/>
  <c r="P79" i="11"/>
  <c r="Q79" i="11" s="1"/>
  <c r="Z79" i="11"/>
  <c r="AA79" i="11" s="1"/>
  <c r="J84" i="11"/>
  <c r="T89" i="11"/>
  <c r="X89" i="11"/>
  <c r="U89" i="11"/>
  <c r="V89" i="11" s="1"/>
  <c r="P105" i="11"/>
  <c r="Q105" i="11" s="1"/>
  <c r="U105" i="11"/>
  <c r="V105" i="11" s="1"/>
  <c r="Z105" i="11"/>
  <c r="AA105" i="11" s="1"/>
  <c r="T40" i="11"/>
  <c r="P19" i="11"/>
  <c r="Q19" i="11" s="1"/>
  <c r="U19" i="11"/>
  <c r="V19" i="11" s="1"/>
  <c r="P31" i="11"/>
  <c r="Q31" i="11" s="1"/>
  <c r="U31" i="11"/>
  <c r="V31" i="11" s="1"/>
  <c r="AE43" i="11"/>
  <c r="AF43" i="11" s="1"/>
  <c r="AD43" i="11"/>
  <c r="AC83" i="11"/>
  <c r="Y83" i="11"/>
  <c r="X7" i="11"/>
  <c r="T7" i="11"/>
  <c r="U16" i="11"/>
  <c r="V16" i="11" s="1"/>
  <c r="P16" i="11"/>
  <c r="Q16" i="11" s="1"/>
  <c r="AC33" i="11"/>
  <c r="Y33" i="11"/>
  <c r="AE39" i="11"/>
  <c r="AF39" i="11" s="1"/>
  <c r="AC67" i="11"/>
  <c r="Y67" i="11"/>
  <c r="AC79" i="11"/>
  <c r="Y79" i="11"/>
  <c r="Z87" i="11"/>
  <c r="U87" i="11"/>
  <c r="V87" i="11" s="1"/>
  <c r="J92" i="11"/>
  <c r="P87" i="11"/>
  <c r="Q87" i="11" s="1"/>
  <c r="Q102" i="11"/>
  <c r="U104" i="11"/>
  <c r="V104" i="11" s="1"/>
  <c r="J108" i="11"/>
  <c r="P104" i="11"/>
  <c r="Q104" i="11" s="1"/>
  <c r="U50" i="11"/>
  <c r="V50" i="11" s="1"/>
  <c r="Z50" i="11"/>
  <c r="AA50" i="11" s="1"/>
  <c r="P50" i="11"/>
  <c r="Q50" i="11" s="1"/>
  <c r="U56" i="11"/>
  <c r="V56" i="11" s="1"/>
  <c r="J60" i="11"/>
  <c r="P56" i="11"/>
  <c r="Q56" i="11" s="1"/>
  <c r="U97" i="11"/>
  <c r="V97" i="11" s="1"/>
  <c r="P97" i="11"/>
  <c r="Q97" i="11" s="1"/>
  <c r="T107" i="11"/>
  <c r="X107" i="11"/>
  <c r="U107" i="11"/>
  <c r="V107" i="11" s="1"/>
  <c r="U142" i="11"/>
  <c r="P142" i="11"/>
  <c r="J148" i="11"/>
  <c r="Q22" i="11"/>
  <c r="Z10" i="11"/>
  <c r="AA10" i="11" s="1"/>
  <c r="P10" i="11"/>
  <c r="Q10" i="11" s="1"/>
  <c r="J12" i="11"/>
  <c r="U10" i="11"/>
  <c r="V10" i="11" s="1"/>
  <c r="P30" i="11"/>
  <c r="U30" i="11"/>
  <c r="U15" i="11"/>
  <c r="V15" i="11" s="1"/>
  <c r="Z15" i="11"/>
  <c r="AA15" i="11" s="1"/>
  <c r="P15" i="11"/>
  <c r="Q15" i="11" s="1"/>
  <c r="J20" i="11"/>
  <c r="U57" i="11"/>
  <c r="V57" i="11" s="1"/>
  <c r="P57" i="11"/>
  <c r="Q57" i="11" s="1"/>
  <c r="X75" i="11"/>
  <c r="U75" i="11"/>
  <c r="V75" i="11" s="1"/>
  <c r="T75" i="11"/>
  <c r="U83" i="11"/>
  <c r="V83" i="11" s="1"/>
  <c r="Z83" i="11"/>
  <c r="AA83" i="11" s="1"/>
  <c r="P83" i="11"/>
  <c r="Q83" i="11" s="1"/>
  <c r="Q94" i="11"/>
  <c r="P98" i="11"/>
  <c r="Q98" i="11" s="1"/>
  <c r="U98" i="11"/>
  <c r="V98" i="11" s="1"/>
  <c r="T102" i="11"/>
  <c r="X102" i="11"/>
  <c r="U102" i="11"/>
  <c r="J132" i="11"/>
  <c r="X6" i="11"/>
  <c r="T6" i="11"/>
  <c r="T96" i="11"/>
  <c r="X96" i="11"/>
  <c r="U96" i="11"/>
  <c r="V96" i="11" s="1"/>
  <c r="AC127" i="11"/>
  <c r="Y127" i="11"/>
  <c r="X138" i="11"/>
  <c r="U138" i="11"/>
  <c r="V138" i="11" s="1"/>
  <c r="T146" i="11"/>
  <c r="X146" i="11"/>
  <c r="X11" i="11"/>
  <c r="T11" i="11"/>
  <c r="AE50" i="11"/>
  <c r="AF50" i="11" s="1"/>
  <c r="AD50" i="11"/>
  <c r="U65" i="11"/>
  <c r="V65" i="11" s="1"/>
  <c r="P65" i="11"/>
  <c r="Q65" i="11" s="1"/>
  <c r="U91" i="11"/>
  <c r="V91" i="11" s="1"/>
  <c r="X91" i="11"/>
  <c r="X9" i="11"/>
  <c r="T9" i="11"/>
  <c r="AE15" i="11"/>
  <c r="AF15" i="11" s="1"/>
  <c r="AD15" i="11"/>
  <c r="X17" i="11"/>
  <c r="T17" i="11"/>
  <c r="Y50" i="11"/>
  <c r="P54" i="11"/>
  <c r="Y55" i="11"/>
  <c r="Z58" i="11"/>
  <c r="AA58" i="11" s="1"/>
  <c r="Y58" i="11"/>
  <c r="P63" i="11"/>
  <c r="Q63" i="11" s="1"/>
  <c r="J68" i="11"/>
  <c r="P64" i="11"/>
  <c r="Q64" i="11" s="1"/>
  <c r="U64" i="11"/>
  <c r="V64" i="11" s="1"/>
  <c r="J76" i="11"/>
  <c r="P73" i="11"/>
  <c r="Q73" i="11" s="1"/>
  <c r="P81" i="11"/>
  <c r="Q81" i="11" s="1"/>
  <c r="U81" i="11"/>
  <c r="V81" i="11" s="1"/>
  <c r="Z90" i="11"/>
  <c r="AA90" i="11" s="1"/>
  <c r="T91" i="11"/>
  <c r="U106" i="11"/>
  <c r="V106" i="11" s="1"/>
  <c r="P106" i="11"/>
  <c r="Q106" i="11" s="1"/>
  <c r="X8" i="11"/>
  <c r="T8" i="11"/>
  <c r="X19" i="11"/>
  <c r="Y19" i="11" s="1"/>
  <c r="T19" i="11"/>
  <c r="X38" i="11"/>
  <c r="U38" i="11"/>
  <c r="X49" i="11"/>
  <c r="Y49" i="11" s="1"/>
  <c r="U49" i="11"/>
  <c r="V49" i="11" s="1"/>
  <c r="X51" i="11"/>
  <c r="T51" i="11"/>
  <c r="AE55" i="11"/>
  <c r="AF55" i="11" s="1"/>
  <c r="AD55" i="11"/>
  <c r="Z18" i="11"/>
  <c r="AA18" i="11" s="1"/>
  <c r="Y18" i="11"/>
  <c r="X31" i="11"/>
  <c r="Z31" i="11" s="1"/>
  <c r="AA31" i="11" s="1"/>
  <c r="T31" i="11"/>
  <c r="P34" i="11"/>
  <c r="Q34" i="11" s="1"/>
  <c r="U34" i="11"/>
  <c r="V34" i="11" s="1"/>
  <c r="Z39" i="11"/>
  <c r="AA39" i="11" s="1"/>
  <c r="Y39" i="11"/>
  <c r="Z55" i="11"/>
  <c r="AA55" i="11" s="1"/>
  <c r="P55" i="11"/>
  <c r="Q55" i="11" s="1"/>
  <c r="AC62" i="11"/>
  <c r="Y62" i="11"/>
  <c r="AC82" i="11"/>
  <c r="Y82" i="11"/>
  <c r="J100" i="11"/>
  <c r="U95" i="11"/>
  <c r="V95" i="11" s="1"/>
  <c r="P95" i="11"/>
  <c r="Q95" i="11" s="1"/>
  <c r="U35" i="11"/>
  <c r="V35" i="11" s="1"/>
  <c r="U48" i="11"/>
  <c r="V48" i="11" s="1"/>
  <c r="Z67" i="11"/>
  <c r="AA67" i="11" s="1"/>
  <c r="P67" i="11"/>
  <c r="Q67" i="11" s="1"/>
  <c r="T72" i="11"/>
  <c r="T80" i="11"/>
  <c r="U82" i="11"/>
  <c r="V82" i="11" s="1"/>
  <c r="AD106" i="11"/>
  <c r="P118" i="11"/>
  <c r="U118" i="11"/>
  <c r="J124" i="11"/>
  <c r="U14" i="11"/>
  <c r="U18" i="11"/>
  <c r="V18" i="11" s="1"/>
  <c r="Y27" i="11"/>
  <c r="T46" i="11"/>
  <c r="Z48" i="11"/>
  <c r="AA48" i="11" s="1"/>
  <c r="Z62" i="11"/>
  <c r="P62" i="11"/>
  <c r="T71" i="11"/>
  <c r="U72" i="11"/>
  <c r="V72" i="11" s="1"/>
  <c r="P78" i="11"/>
  <c r="Z82" i="11"/>
  <c r="AA82" i="11" s="1"/>
  <c r="P86" i="11"/>
  <c r="T87" i="11"/>
  <c r="T90" i="11"/>
  <c r="T105" i="11"/>
  <c r="P111" i="11"/>
  <c r="Q111" i="11" s="1"/>
  <c r="X136" i="11"/>
  <c r="U136" i="11"/>
  <c r="V136" i="11" s="1"/>
  <c r="T136" i="11"/>
  <c r="P113" i="11"/>
  <c r="Q113" i="11" s="1"/>
  <c r="U113" i="11"/>
  <c r="V113" i="11" s="1"/>
  <c r="Z33" i="11"/>
  <c r="AA33" i="11" s="1"/>
  <c r="P33" i="11"/>
  <c r="Q33" i="11" s="1"/>
  <c r="H164" i="11"/>
  <c r="P27" i="11"/>
  <c r="Q27" i="11" s="1"/>
  <c r="Z32" i="11"/>
  <c r="AA32" i="11" s="1"/>
  <c r="P32" i="11"/>
  <c r="Q32" i="11" s="1"/>
  <c r="P35" i="11"/>
  <c r="Q35" i="11" s="1"/>
  <c r="U47" i="11"/>
  <c r="V47" i="11" s="1"/>
  <c r="P48" i="11"/>
  <c r="Q48" i="11" s="1"/>
  <c r="Z66" i="11"/>
  <c r="AA66" i="11" s="1"/>
  <c r="P66" i="11"/>
  <c r="Q66" i="11" s="1"/>
  <c r="U71" i="11"/>
  <c r="V71" i="11" s="1"/>
  <c r="P82" i="11"/>
  <c r="Q82" i="11" s="1"/>
  <c r="X104" i="11"/>
  <c r="AC111" i="11"/>
  <c r="Y111" i="11"/>
  <c r="AD130" i="11"/>
  <c r="AE130" i="11"/>
  <c r="AF130" i="11" s="1"/>
  <c r="U131" i="11"/>
  <c r="V131" i="11" s="1"/>
  <c r="X131" i="11"/>
  <c r="Z131" i="11" s="1"/>
  <c r="AA131" i="11" s="1"/>
  <c r="T131" i="11"/>
  <c r="Z145" i="11"/>
  <c r="AA145" i="11" s="1"/>
  <c r="P145" i="11"/>
  <c r="Q145" i="11" s="1"/>
  <c r="U145" i="11"/>
  <c r="V145" i="11" s="1"/>
  <c r="X158" i="11"/>
  <c r="Z158" i="11" s="1"/>
  <c r="AA158" i="11" s="1"/>
  <c r="T158" i="11"/>
  <c r="U110" i="11"/>
  <c r="P110" i="11"/>
  <c r="U115" i="11"/>
  <c r="V115" i="11" s="1"/>
  <c r="P115" i="11"/>
  <c r="Q115" i="11" s="1"/>
  <c r="T142" i="11"/>
  <c r="X142" i="11"/>
  <c r="Z142" i="11" s="1"/>
  <c r="I164" i="11"/>
  <c r="U17" i="11"/>
  <c r="V17" i="11" s="1"/>
  <c r="T43" i="11"/>
  <c r="P49" i="11"/>
  <c r="Q49" i="11" s="1"/>
  <c r="U51" i="11"/>
  <c r="V51" i="11" s="1"/>
  <c r="U80" i="11"/>
  <c r="V80" i="11" s="1"/>
  <c r="X97" i="11"/>
  <c r="Y97" i="11" s="1"/>
  <c r="AC114" i="11"/>
  <c r="Y114" i="11"/>
  <c r="J116" i="11"/>
  <c r="X157" i="11"/>
  <c r="Z157" i="11" s="1"/>
  <c r="T157" i="11"/>
  <c r="U158" i="11"/>
  <c r="V158" i="11" s="1"/>
  <c r="G164" i="11"/>
  <c r="Z127" i="11"/>
  <c r="AA127" i="11" s="1"/>
  <c r="P127" i="11"/>
  <c r="Q127" i="11" s="1"/>
  <c r="U147" i="11"/>
  <c r="V147" i="11" s="1"/>
  <c r="P147" i="11"/>
  <c r="Q147" i="11" s="1"/>
  <c r="Z147" i="11"/>
  <c r="AA147" i="11" s="1"/>
  <c r="U160" i="11"/>
  <c r="V160" i="11" s="1"/>
  <c r="P160" i="11"/>
  <c r="Q160" i="11" s="1"/>
  <c r="Z130" i="11"/>
  <c r="AA130" i="11" s="1"/>
  <c r="P130" i="11"/>
  <c r="Q130" i="11" s="1"/>
  <c r="P157" i="11"/>
  <c r="U157" i="11"/>
  <c r="U123" i="11"/>
  <c r="V123" i="11" s="1"/>
  <c r="P123" i="11"/>
  <c r="Q123" i="11" s="1"/>
  <c r="X126" i="11"/>
  <c r="Z126" i="11" s="1"/>
  <c r="T126" i="11"/>
  <c r="U129" i="11"/>
  <c r="V129" i="11" s="1"/>
  <c r="P129" i="11"/>
  <c r="Q129" i="11" s="1"/>
  <c r="P154" i="11"/>
  <c r="Q154" i="11" s="1"/>
  <c r="U154" i="11"/>
  <c r="J155" i="11"/>
  <c r="P119" i="11"/>
  <c r="Q119" i="11" s="1"/>
  <c r="Z137" i="11"/>
  <c r="AA137" i="11" s="1"/>
  <c r="P137" i="11"/>
  <c r="Q137" i="11" s="1"/>
  <c r="U144" i="11"/>
  <c r="V144" i="11" s="1"/>
  <c r="P144" i="11"/>
  <c r="Q144" i="11" s="1"/>
  <c r="Z128" i="11"/>
  <c r="AA128" i="11" s="1"/>
  <c r="P128" i="11"/>
  <c r="Q128" i="11" s="1"/>
  <c r="U112" i="11"/>
  <c r="V112" i="11" s="1"/>
  <c r="P131" i="11"/>
  <c r="Q131" i="11" s="1"/>
  <c r="U146" i="11"/>
  <c r="V146" i="11" s="1"/>
  <c r="P126" i="11"/>
  <c r="T135" i="11"/>
  <c r="P158" i="11"/>
  <c r="Q158" i="11" s="1"/>
  <c r="P159" i="11"/>
  <c r="Q159" i="11" s="1"/>
  <c r="P161" i="11"/>
  <c r="Q161" i="11" s="1"/>
  <c r="X20" i="5"/>
  <c r="X46" i="5"/>
  <c r="Y46" i="5" s="1"/>
  <c r="Z28" i="5"/>
  <c r="AA28" i="5" s="1"/>
  <c r="U10" i="5"/>
  <c r="V10" i="5" s="1"/>
  <c r="U46" i="5"/>
  <c r="V46" i="5" s="1"/>
  <c r="P54" i="5"/>
  <c r="Q54" i="5" s="1"/>
  <c r="T63" i="5"/>
  <c r="X53" i="5"/>
  <c r="Y53" i="5" s="1"/>
  <c r="U37" i="5"/>
  <c r="V37" i="5" s="1"/>
  <c r="P63" i="5"/>
  <c r="Q63" i="5" s="1"/>
  <c r="P153" i="5"/>
  <c r="Q153" i="5" s="1"/>
  <c r="U20" i="5"/>
  <c r="V20" i="5" s="1"/>
  <c r="U45" i="5"/>
  <c r="V45" i="5" s="1"/>
  <c r="T90" i="5"/>
  <c r="X37" i="5"/>
  <c r="Y37" i="5" s="1"/>
  <c r="X170" i="5"/>
  <c r="Y170" i="5" s="1"/>
  <c r="T28" i="5"/>
  <c r="U152" i="5"/>
  <c r="V152" i="5" s="1"/>
  <c r="X152" i="5"/>
  <c r="X45" i="5"/>
  <c r="P125" i="5"/>
  <c r="Q125" i="5" s="1"/>
  <c r="P180" i="5"/>
  <c r="Q180" i="5" s="1"/>
  <c r="P98" i="5"/>
  <c r="Q98" i="5" s="1"/>
  <c r="U162" i="5"/>
  <c r="V162" i="5" s="1"/>
  <c r="X98" i="5"/>
  <c r="Y98" i="5" s="1"/>
  <c r="U53" i="5"/>
  <c r="V53" i="5" s="1"/>
  <c r="U90" i="5"/>
  <c r="V90" i="5" s="1"/>
  <c r="Z38" i="5"/>
  <c r="AA38" i="5" s="1"/>
  <c r="U27" i="5"/>
  <c r="V27" i="5" s="1"/>
  <c r="U144" i="5"/>
  <c r="V144" i="5" s="1"/>
  <c r="P134" i="5"/>
  <c r="Q134" i="5" s="1"/>
  <c r="U81" i="5"/>
  <c r="V81" i="5" s="1"/>
  <c r="T153" i="5"/>
  <c r="T179" i="5"/>
  <c r="T134" i="5"/>
  <c r="X134" i="5"/>
  <c r="Y134" i="5" s="1"/>
  <c r="U161" i="5"/>
  <c r="V161" i="5" s="1"/>
  <c r="U170" i="5"/>
  <c r="V170" i="5" s="1"/>
  <c r="Z19" i="5"/>
  <c r="AA19" i="5" s="1"/>
  <c r="T19" i="5"/>
  <c r="U28" i="5"/>
  <c r="V28" i="5" s="1"/>
  <c r="T144" i="5"/>
  <c r="T152" i="5"/>
  <c r="T161" i="5"/>
  <c r="T10" i="5"/>
  <c r="O16" i="5"/>
  <c r="J184" i="5"/>
  <c r="J175" i="5"/>
  <c r="J166" i="5"/>
  <c r="J157" i="5"/>
  <c r="J148" i="5"/>
  <c r="J40" i="5"/>
  <c r="E24" i="2"/>
  <c r="Y17" i="5"/>
  <c r="AC18" i="5"/>
  <c r="P26" i="5"/>
  <c r="Q26" i="5" s="1"/>
  <c r="S15" i="5"/>
  <c r="J139" i="5"/>
  <c r="J85" i="5"/>
  <c r="J103" i="5"/>
  <c r="J112" i="5"/>
  <c r="J49" i="5"/>
  <c r="J130" i="5"/>
  <c r="J67" i="5"/>
  <c r="J76" i="5"/>
  <c r="J13" i="5"/>
  <c r="J121" i="5"/>
  <c r="J22" i="5"/>
  <c r="J58" i="5"/>
  <c r="J94" i="5"/>
  <c r="J31" i="5"/>
  <c r="AC16" i="5"/>
  <c r="Y16" i="5"/>
  <c r="Z16" i="5"/>
  <c r="AA16" i="5" s="1"/>
  <c r="T16" i="5"/>
  <c r="U16" i="5"/>
  <c r="V16" i="5" s="1"/>
  <c r="P15" i="5"/>
  <c r="P16" i="5"/>
  <c r="Q16" i="5" s="1"/>
  <c r="P17" i="5"/>
  <c r="Q17" i="5" s="1"/>
  <c r="P18" i="5"/>
  <c r="Q18" i="5" s="1"/>
  <c r="P21" i="5"/>
  <c r="Q21" i="5" s="1"/>
  <c r="J39" i="2"/>
  <c r="E67" i="2" l="1"/>
  <c r="J67" i="2"/>
  <c r="G52" i="2"/>
  <c r="L67" i="2"/>
  <c r="AC16" i="16"/>
  <c r="AD16" i="16" s="1"/>
  <c r="L38" i="2"/>
  <c r="Y29" i="15"/>
  <c r="Z29" i="15"/>
  <c r="AA29" i="15" s="1"/>
  <c r="Z88" i="14"/>
  <c r="AA88" i="14" s="1"/>
  <c r="Z16" i="14"/>
  <c r="AA16" i="14" s="1"/>
  <c r="AD12" i="14"/>
  <c r="Z70" i="14"/>
  <c r="AA70" i="14" s="1"/>
  <c r="Z12" i="14"/>
  <c r="AA12" i="14" s="1"/>
  <c r="AE16" i="14"/>
  <c r="AF16" i="14" s="1"/>
  <c r="U115" i="14"/>
  <c r="S115" i="14" s="1"/>
  <c r="Z56" i="14"/>
  <c r="AA56" i="14" s="1"/>
  <c r="Y11" i="14"/>
  <c r="Z27" i="5"/>
  <c r="AA27" i="5" s="1"/>
  <c r="Z46" i="5"/>
  <c r="AA46" i="5" s="1"/>
  <c r="AC114" i="14"/>
  <c r="AD114" i="14" s="1"/>
  <c r="AF49" i="14"/>
  <c r="Z87" i="13"/>
  <c r="AA87" i="13" s="1"/>
  <c r="Z28" i="14"/>
  <c r="AA28" i="14" s="1"/>
  <c r="AC25" i="14"/>
  <c r="AD25" i="14" s="1"/>
  <c r="AE17" i="14"/>
  <c r="AF17" i="14" s="1"/>
  <c r="AC113" i="14"/>
  <c r="AD113" i="14" s="1"/>
  <c r="AD117" i="14"/>
  <c r="AD102" i="14"/>
  <c r="Z113" i="14"/>
  <c r="AA113" i="14" s="1"/>
  <c r="AD56" i="14"/>
  <c r="Z92" i="12"/>
  <c r="AA92" i="12" s="1"/>
  <c r="Z132" i="12"/>
  <c r="AA132" i="12" s="1"/>
  <c r="Q121" i="5"/>
  <c r="Z89" i="5"/>
  <c r="AA89" i="5" s="1"/>
  <c r="AD66" i="14"/>
  <c r="Z38" i="14"/>
  <c r="AA38" i="14" s="1"/>
  <c r="Z11" i="14"/>
  <c r="AA11" i="14" s="1"/>
  <c r="Z98" i="14"/>
  <c r="AA98" i="14" s="1"/>
  <c r="AD34" i="14"/>
  <c r="AD6" i="14"/>
  <c r="Z162" i="5"/>
  <c r="AA162" i="5" s="1"/>
  <c r="Z54" i="5"/>
  <c r="AA54" i="5" s="1"/>
  <c r="Z107" i="5"/>
  <c r="AA107" i="5" s="1"/>
  <c r="Z9" i="5"/>
  <c r="AA9" i="5" s="1"/>
  <c r="Z30" i="16"/>
  <c r="AA30" i="16" s="1"/>
  <c r="Z20" i="16"/>
  <c r="AA20" i="16" s="1"/>
  <c r="AD30" i="16"/>
  <c r="Z29" i="16"/>
  <c r="AA29" i="16" s="1"/>
  <c r="Z54" i="16"/>
  <c r="AA54" i="16" s="1"/>
  <c r="Y30" i="16"/>
  <c r="AE24" i="15"/>
  <c r="Z24" i="15"/>
  <c r="AA24" i="15" s="1"/>
  <c r="AE29" i="15"/>
  <c r="AF29" i="15" s="1"/>
  <c r="Y24" i="15"/>
  <c r="Z56" i="15"/>
  <c r="AA56" i="15" s="1"/>
  <c r="AD56" i="15"/>
  <c r="Z27" i="15"/>
  <c r="AA27" i="15" s="1"/>
  <c r="Y22" i="12"/>
  <c r="Z42" i="12"/>
  <c r="AA42" i="12" s="1"/>
  <c r="Z52" i="12"/>
  <c r="AA52" i="12" s="1"/>
  <c r="Z112" i="12"/>
  <c r="AA112" i="12" s="1"/>
  <c r="Z82" i="12"/>
  <c r="AA82" i="12" s="1"/>
  <c r="Z122" i="12"/>
  <c r="AA122" i="12" s="1"/>
  <c r="Y29" i="16"/>
  <c r="Z16" i="16"/>
  <c r="AA16" i="16" s="1"/>
  <c r="J60" i="16"/>
  <c r="E11" i="2" s="1"/>
  <c r="AE29" i="16"/>
  <c r="AF29" i="16" s="1"/>
  <c r="AE30" i="15"/>
  <c r="AF30" i="15" s="1"/>
  <c r="J69" i="15"/>
  <c r="E10" i="2" s="1"/>
  <c r="Z20" i="15"/>
  <c r="AA20" i="15" s="1"/>
  <c r="Z51" i="15"/>
  <c r="AA51" i="15" s="1"/>
  <c r="AC51" i="15"/>
  <c r="AD51" i="15" s="1"/>
  <c r="AC70" i="14"/>
  <c r="AD70" i="14" s="1"/>
  <c r="Y79" i="14"/>
  <c r="Z87" i="14"/>
  <c r="AA87" i="14" s="1"/>
  <c r="AD35" i="14"/>
  <c r="Y89" i="14"/>
  <c r="AE79" i="14"/>
  <c r="AF79" i="14" s="1"/>
  <c r="Y80" i="14"/>
  <c r="V85" i="14"/>
  <c r="Z83" i="14"/>
  <c r="AA83" i="14" s="1"/>
  <c r="Y83" i="14"/>
  <c r="Y56" i="14"/>
  <c r="Z64" i="14"/>
  <c r="AA64" i="14" s="1"/>
  <c r="Y88" i="14"/>
  <c r="Z93" i="14"/>
  <c r="AA93" i="14" s="1"/>
  <c r="Z107" i="14"/>
  <c r="AA107" i="14" s="1"/>
  <c r="Z29" i="14"/>
  <c r="AA29" i="14" s="1"/>
  <c r="V13" i="14"/>
  <c r="AE88" i="14"/>
  <c r="AF88" i="14" s="1"/>
  <c r="Y21" i="14"/>
  <c r="Z81" i="14"/>
  <c r="AA81" i="14" s="1"/>
  <c r="Y78" i="14"/>
  <c r="AC29" i="14"/>
  <c r="AE29" i="14" s="1"/>
  <c r="AF29" i="14" s="1"/>
  <c r="Z26" i="14"/>
  <c r="AA26" i="14" s="1"/>
  <c r="AD11" i="14"/>
  <c r="Z6" i="14"/>
  <c r="AA6" i="14" s="1"/>
  <c r="Z78" i="14"/>
  <c r="P118" i="14"/>
  <c r="N118" i="14" s="1"/>
  <c r="Z79" i="14"/>
  <c r="AA79" i="14" s="1"/>
  <c r="AC57" i="14"/>
  <c r="Y57" i="14"/>
  <c r="Y6" i="14"/>
  <c r="Q40" i="14"/>
  <c r="P40" i="14"/>
  <c r="N40" i="14" s="1"/>
  <c r="Y87" i="14"/>
  <c r="Y102" i="14"/>
  <c r="V49" i="14"/>
  <c r="Y93" i="14"/>
  <c r="Y17" i="14"/>
  <c r="V117" i="14"/>
  <c r="V118" i="14" s="1"/>
  <c r="AD21" i="14"/>
  <c r="AC26" i="14"/>
  <c r="AE26" i="14" s="1"/>
  <c r="AF26" i="14" s="1"/>
  <c r="Y12" i="14"/>
  <c r="Z21" i="14"/>
  <c r="AA21" i="14" s="1"/>
  <c r="Z102" i="14"/>
  <c r="AA102" i="14" s="1"/>
  <c r="V58" i="14"/>
  <c r="U49" i="14"/>
  <c r="S49" i="14" s="1"/>
  <c r="Y16" i="14"/>
  <c r="AE49" i="14"/>
  <c r="Z17" i="14"/>
  <c r="AA17" i="14" s="1"/>
  <c r="J93" i="13"/>
  <c r="E9" i="2" s="1"/>
  <c r="AE60" i="14"/>
  <c r="AF60" i="14" s="1"/>
  <c r="AD60" i="14"/>
  <c r="Z52" i="14"/>
  <c r="AA52" i="14" s="1"/>
  <c r="Y52" i="14"/>
  <c r="AD83" i="14"/>
  <c r="Z25" i="14"/>
  <c r="AA25" i="14" s="1"/>
  <c r="V113" i="14"/>
  <c r="V115" i="14" s="1"/>
  <c r="AC7" i="14"/>
  <c r="Y7" i="14"/>
  <c r="AC96" i="14"/>
  <c r="Y96" i="14"/>
  <c r="Z9" i="14"/>
  <c r="AA9" i="14" s="1"/>
  <c r="Q49" i="14"/>
  <c r="AC92" i="14"/>
  <c r="Y92" i="14"/>
  <c r="AE100" i="14"/>
  <c r="AF100" i="14" s="1"/>
  <c r="AD100" i="14"/>
  <c r="AC97" i="14"/>
  <c r="Y97" i="14"/>
  <c r="U13" i="14"/>
  <c r="S13" i="14" s="1"/>
  <c r="Z92" i="14"/>
  <c r="AA92" i="14" s="1"/>
  <c r="AD33" i="14"/>
  <c r="U85" i="14"/>
  <c r="S85" i="14" s="1"/>
  <c r="P49" i="14"/>
  <c r="N49" i="14" s="1"/>
  <c r="Z7" i="14"/>
  <c r="AA7" i="14" s="1"/>
  <c r="V94" i="14"/>
  <c r="AA117" i="14"/>
  <c r="AA118" i="14" s="1"/>
  <c r="U22" i="14"/>
  <c r="S22" i="14" s="1"/>
  <c r="AE52" i="14"/>
  <c r="AD52" i="14"/>
  <c r="N115" i="14"/>
  <c r="Z97" i="14"/>
  <c r="AA97" i="14" s="1"/>
  <c r="U58" i="14"/>
  <c r="S58" i="14" s="1"/>
  <c r="V22" i="14"/>
  <c r="AC91" i="14"/>
  <c r="Y91" i="14"/>
  <c r="Y108" i="14"/>
  <c r="Z108" i="14"/>
  <c r="AA108" i="14" s="1"/>
  <c r="AC8" i="14"/>
  <c r="Y8" i="14"/>
  <c r="Z114" i="14"/>
  <c r="AA114" i="14" s="1"/>
  <c r="Z12" i="12"/>
  <c r="AA12" i="12" s="1"/>
  <c r="Z72" i="12"/>
  <c r="AA72" i="12" s="1"/>
  <c r="Z170" i="5"/>
  <c r="AA170" i="5" s="1"/>
  <c r="Z116" i="5"/>
  <c r="AA116" i="5" s="1"/>
  <c r="Z53" i="5"/>
  <c r="AA53" i="5" s="1"/>
  <c r="Z152" i="5"/>
  <c r="AA152" i="5" s="1"/>
  <c r="Y152" i="5"/>
  <c r="Z98" i="5"/>
  <c r="AA98" i="5" s="1"/>
  <c r="Z134" i="5"/>
  <c r="AA134" i="5" s="1"/>
  <c r="Q49" i="16"/>
  <c r="Z18" i="16"/>
  <c r="AA18" i="16" s="1"/>
  <c r="AC18" i="16"/>
  <c r="V49" i="16"/>
  <c r="U49" i="16"/>
  <c r="S49" i="16" s="1"/>
  <c r="P49" i="16"/>
  <c r="N49" i="16" s="1"/>
  <c r="Q31" i="16"/>
  <c r="Z10" i="16"/>
  <c r="AA10" i="16" s="1"/>
  <c r="AC55" i="16"/>
  <c r="AE55" i="16" s="1"/>
  <c r="AF55" i="16" s="1"/>
  <c r="AE12" i="16"/>
  <c r="AF12" i="16" s="1"/>
  <c r="AD12" i="16"/>
  <c r="AC25" i="16"/>
  <c r="Y25" i="16"/>
  <c r="Z55" i="16"/>
  <c r="AA55" i="16" s="1"/>
  <c r="Z46" i="16"/>
  <c r="AA46" i="16" s="1"/>
  <c r="Z38" i="16"/>
  <c r="AA38" i="16" s="1"/>
  <c r="V31" i="16"/>
  <c r="U31" i="16"/>
  <c r="S31" i="16" s="1"/>
  <c r="P31" i="16"/>
  <c r="N31" i="16" s="1"/>
  <c r="Y34" i="16"/>
  <c r="AC34" i="16"/>
  <c r="Z25" i="16"/>
  <c r="AA51" i="16"/>
  <c r="AA33" i="16"/>
  <c r="AE56" i="16"/>
  <c r="AF56" i="16" s="1"/>
  <c r="AD56" i="16"/>
  <c r="U58" i="16"/>
  <c r="S58" i="16" s="1"/>
  <c r="V51" i="16"/>
  <c r="V58" i="16" s="1"/>
  <c r="V15" i="16"/>
  <c r="V22" i="16" s="1"/>
  <c r="U22" i="16"/>
  <c r="S22" i="16" s="1"/>
  <c r="AC35" i="16"/>
  <c r="Y35" i="16"/>
  <c r="AD11" i="16"/>
  <c r="AE11" i="16"/>
  <c r="AF11" i="16" s="1"/>
  <c r="AA6" i="16"/>
  <c r="P58" i="16"/>
  <c r="N58" i="16" s="1"/>
  <c r="Q51" i="16"/>
  <c r="Q58" i="16" s="1"/>
  <c r="P22" i="16"/>
  <c r="N22" i="16" s="1"/>
  <c r="Q15" i="16"/>
  <c r="Q22" i="16" s="1"/>
  <c r="V13" i="16"/>
  <c r="AA42" i="16"/>
  <c r="Q6" i="16"/>
  <c r="Q13" i="16" s="1"/>
  <c r="P13" i="16"/>
  <c r="U13" i="16"/>
  <c r="AA15" i="16"/>
  <c r="AD7" i="16"/>
  <c r="AE7" i="16"/>
  <c r="AF7" i="16" s="1"/>
  <c r="AE8" i="16"/>
  <c r="AF8" i="16" s="1"/>
  <c r="AD8" i="16"/>
  <c r="AE21" i="16"/>
  <c r="AF21" i="16" s="1"/>
  <c r="AD21" i="16"/>
  <c r="AE52" i="16"/>
  <c r="AF52" i="16" s="1"/>
  <c r="AD52" i="16"/>
  <c r="Y39" i="16"/>
  <c r="AC39" i="16"/>
  <c r="Z39" i="16"/>
  <c r="AA39" i="16" s="1"/>
  <c r="Z37" i="16"/>
  <c r="AA37" i="16" s="1"/>
  <c r="AC36" i="16"/>
  <c r="Y36" i="16"/>
  <c r="P40" i="16"/>
  <c r="N40" i="16" s="1"/>
  <c r="Q33" i="16"/>
  <c r="Q40" i="16" s="1"/>
  <c r="Z35" i="16"/>
  <c r="AA35" i="16" s="1"/>
  <c r="Y15" i="16"/>
  <c r="AC15" i="16"/>
  <c r="AD6" i="16"/>
  <c r="AE6" i="16"/>
  <c r="AE17" i="16"/>
  <c r="AF17" i="16" s="1"/>
  <c r="AD17" i="16"/>
  <c r="Y33" i="16"/>
  <c r="AC33" i="16"/>
  <c r="V33" i="16"/>
  <c r="V40" i="16" s="1"/>
  <c r="U40" i="16"/>
  <c r="S40" i="16" s="1"/>
  <c r="Y51" i="16"/>
  <c r="AC51" i="16"/>
  <c r="AE57" i="16"/>
  <c r="AF57" i="16" s="1"/>
  <c r="AD57" i="16"/>
  <c r="Z30" i="15"/>
  <c r="AA30" i="15" s="1"/>
  <c r="AC26" i="15"/>
  <c r="Y26" i="15"/>
  <c r="Y30" i="15"/>
  <c r="U49" i="15"/>
  <c r="S49" i="15" s="1"/>
  <c r="V31" i="15"/>
  <c r="V13" i="15"/>
  <c r="U31" i="15"/>
  <c r="S31" i="15" s="1"/>
  <c r="Q13" i="15"/>
  <c r="Q49" i="15"/>
  <c r="AC25" i="15"/>
  <c r="Y25" i="15"/>
  <c r="V49" i="15"/>
  <c r="Q31" i="15"/>
  <c r="P49" i="15"/>
  <c r="N49" i="15" s="1"/>
  <c r="P31" i="15"/>
  <c r="N31" i="15" s="1"/>
  <c r="Y56" i="15"/>
  <c r="P13" i="15"/>
  <c r="Z25" i="15"/>
  <c r="AA25" i="15" s="1"/>
  <c r="Z46" i="15"/>
  <c r="AA46" i="15" s="1"/>
  <c r="AA49" i="15" s="1"/>
  <c r="AE57" i="15"/>
  <c r="AF57" i="15" s="1"/>
  <c r="AD57" i="15"/>
  <c r="AD44" i="15"/>
  <c r="AE44" i="15"/>
  <c r="AF44" i="15" s="1"/>
  <c r="AE61" i="15"/>
  <c r="AF61" i="15" s="1"/>
  <c r="AD61" i="15"/>
  <c r="Y55" i="15"/>
  <c r="AC55" i="15"/>
  <c r="Z55" i="15"/>
  <c r="AA55" i="15" s="1"/>
  <c r="Q33" i="15"/>
  <c r="Q40" i="15" s="1"/>
  <c r="P40" i="15"/>
  <c r="N40" i="15" s="1"/>
  <c r="P22" i="15"/>
  <c r="N22" i="15" s="1"/>
  <c r="Q15" i="15"/>
  <c r="Q22" i="15" s="1"/>
  <c r="AC16" i="15"/>
  <c r="Y16" i="15"/>
  <c r="AC15" i="15"/>
  <c r="Y15" i="15"/>
  <c r="V33" i="15"/>
  <c r="V40" i="15" s="1"/>
  <c r="U40" i="15"/>
  <c r="S40" i="15" s="1"/>
  <c r="U58" i="15"/>
  <c r="S58" i="15" s="1"/>
  <c r="V51" i="15"/>
  <c r="V58" i="15" s="1"/>
  <c r="AE47" i="15"/>
  <c r="AF47" i="15" s="1"/>
  <c r="AD47" i="15"/>
  <c r="Z38" i="15"/>
  <c r="AA38" i="15" s="1"/>
  <c r="AD48" i="15"/>
  <c r="AE48" i="15"/>
  <c r="AF48" i="15" s="1"/>
  <c r="P67" i="15"/>
  <c r="N67" i="15" s="1"/>
  <c r="Q60" i="15"/>
  <c r="Q67" i="15" s="1"/>
  <c r="AA33" i="15"/>
  <c r="AF24" i="15"/>
  <c r="Z15" i="15"/>
  <c r="AE7" i="15"/>
  <c r="AF7" i="15" s="1"/>
  <c r="AD7" i="15"/>
  <c r="AE8" i="15"/>
  <c r="AF8" i="15" s="1"/>
  <c r="AD8" i="15"/>
  <c r="Z16" i="15"/>
  <c r="AA16" i="15" s="1"/>
  <c r="AE60" i="15"/>
  <c r="AD60" i="15"/>
  <c r="AE62" i="15"/>
  <c r="AF62" i="15" s="1"/>
  <c r="AD62" i="15"/>
  <c r="AE33" i="15"/>
  <c r="AD33" i="15"/>
  <c r="Z54" i="15"/>
  <c r="AA54" i="15" s="1"/>
  <c r="AE42" i="15"/>
  <c r="AD42" i="15"/>
  <c r="U67" i="15"/>
  <c r="S67" i="15" s="1"/>
  <c r="V60" i="15"/>
  <c r="V67" i="15" s="1"/>
  <c r="Y21" i="15"/>
  <c r="AC21" i="15"/>
  <c r="V15" i="15"/>
  <c r="V22" i="15" s="1"/>
  <c r="U22" i="15"/>
  <c r="S22" i="15" s="1"/>
  <c r="AE34" i="15"/>
  <c r="AF34" i="15" s="1"/>
  <c r="AD34" i="15"/>
  <c r="AE43" i="15"/>
  <c r="AF43" i="15" s="1"/>
  <c r="AD43" i="15"/>
  <c r="AE52" i="15"/>
  <c r="AF52" i="15" s="1"/>
  <c r="AD52" i="15"/>
  <c r="AE12" i="15"/>
  <c r="AF12" i="15" s="1"/>
  <c r="AD12" i="15"/>
  <c r="AE65" i="15"/>
  <c r="AF65" i="15" s="1"/>
  <c r="AD65" i="15"/>
  <c r="AE35" i="15"/>
  <c r="AF35" i="15" s="1"/>
  <c r="AD35" i="15"/>
  <c r="U13" i="15"/>
  <c r="P58" i="15"/>
  <c r="N58" i="15" s="1"/>
  <c r="AC18" i="15"/>
  <c r="Y18" i="15"/>
  <c r="AE39" i="15"/>
  <c r="AF39" i="15" s="1"/>
  <c r="AD39" i="15"/>
  <c r="Z13" i="15"/>
  <c r="AA6" i="15"/>
  <c r="AA13" i="15" s="1"/>
  <c r="AE11" i="15"/>
  <c r="AF11" i="15" s="1"/>
  <c r="AD11" i="15"/>
  <c r="Z64" i="15"/>
  <c r="AA64" i="15" s="1"/>
  <c r="AA67" i="15" s="1"/>
  <c r="Y64" i="15"/>
  <c r="AE66" i="15"/>
  <c r="AF66" i="15" s="1"/>
  <c r="AD66" i="15"/>
  <c r="Q58" i="15"/>
  <c r="AC17" i="15"/>
  <c r="Y17" i="15"/>
  <c r="Z19" i="15"/>
  <c r="AA19" i="15" s="1"/>
  <c r="AE6" i="15"/>
  <c r="AD6" i="15"/>
  <c r="AE36" i="15"/>
  <c r="AF36" i="15" s="1"/>
  <c r="AD36" i="15"/>
  <c r="AC87" i="13"/>
  <c r="AD87" i="13" s="1"/>
  <c r="Z81" i="13"/>
  <c r="AA81" i="13" s="1"/>
  <c r="AC90" i="13"/>
  <c r="AD90" i="13" s="1"/>
  <c r="Z90" i="13"/>
  <c r="AA90" i="13" s="1"/>
  <c r="AD75" i="13"/>
  <c r="AE75" i="13"/>
  <c r="AF75" i="13" s="1"/>
  <c r="AE70" i="13"/>
  <c r="AF70" i="13" s="1"/>
  <c r="Z86" i="13"/>
  <c r="AA86" i="13" s="1"/>
  <c r="V69" i="14"/>
  <c r="V76" i="14" s="1"/>
  <c r="U76" i="14"/>
  <c r="S76" i="14" s="1"/>
  <c r="U111" i="14"/>
  <c r="S111" i="14" s="1"/>
  <c r="V105" i="14"/>
  <c r="V111" i="14" s="1"/>
  <c r="Q24" i="14"/>
  <c r="Q31" i="14" s="1"/>
  <c r="P31" i="14"/>
  <c r="N31" i="14" s="1"/>
  <c r="P94" i="14"/>
  <c r="N94" i="14" s="1"/>
  <c r="Q87" i="14"/>
  <c r="Q94" i="14" s="1"/>
  <c r="Y62" i="14"/>
  <c r="Z62" i="14"/>
  <c r="AA62" i="14" s="1"/>
  <c r="AC62" i="14"/>
  <c r="AD36" i="14"/>
  <c r="AE36" i="14"/>
  <c r="Q13" i="14"/>
  <c r="AA24" i="14"/>
  <c r="AD93" i="14"/>
  <c r="AE93" i="14"/>
  <c r="AF93" i="14" s="1"/>
  <c r="AE82" i="14"/>
  <c r="AF82" i="14" s="1"/>
  <c r="AD82" i="14"/>
  <c r="Q64" i="14"/>
  <c r="Q67" i="14" s="1"/>
  <c r="P67" i="14"/>
  <c r="N67" i="14" s="1"/>
  <c r="AF15" i="14"/>
  <c r="Y105" i="14"/>
  <c r="AC105" i="14"/>
  <c r="AC73" i="14"/>
  <c r="Z73" i="14"/>
  <c r="AA73" i="14" s="1"/>
  <c r="Y73" i="14"/>
  <c r="Y110" i="14"/>
  <c r="AC110" i="14"/>
  <c r="Y74" i="14"/>
  <c r="AC74" i="14"/>
  <c r="AF6" i="14"/>
  <c r="AE24" i="14"/>
  <c r="AD24" i="14"/>
  <c r="Z105" i="14"/>
  <c r="AA51" i="14"/>
  <c r="AA15" i="14"/>
  <c r="V96" i="14"/>
  <c r="V103" i="14" s="1"/>
  <c r="U103" i="14"/>
  <c r="S103" i="14" s="1"/>
  <c r="P85" i="14"/>
  <c r="N85" i="14" s="1"/>
  <c r="Q76" i="14"/>
  <c r="U94" i="14"/>
  <c r="S94" i="14" s="1"/>
  <c r="P13" i="14"/>
  <c r="AE78" i="14"/>
  <c r="AD78" i="14"/>
  <c r="AD87" i="14"/>
  <c r="AE87" i="14"/>
  <c r="Q105" i="14"/>
  <c r="Q111" i="14" s="1"/>
  <c r="P111" i="14"/>
  <c r="N111" i="14" s="1"/>
  <c r="Q85" i="14"/>
  <c r="Y71" i="14"/>
  <c r="Z71" i="14"/>
  <c r="AA71" i="14" s="1"/>
  <c r="Z72" i="14"/>
  <c r="AA72" i="14" s="1"/>
  <c r="V24" i="14"/>
  <c r="V31" i="14" s="1"/>
  <c r="U31" i="14"/>
  <c r="S31" i="14" s="1"/>
  <c r="P22" i="14"/>
  <c r="N22" i="14" s="1"/>
  <c r="Q15" i="14"/>
  <c r="Q22" i="14" s="1"/>
  <c r="Q96" i="14"/>
  <c r="Q103" i="14" s="1"/>
  <c r="P103" i="14"/>
  <c r="N103" i="14" s="1"/>
  <c r="Q58" i="14"/>
  <c r="AC75" i="14"/>
  <c r="Y75" i="14"/>
  <c r="Z75" i="14"/>
  <c r="AA75" i="14" s="1"/>
  <c r="U40" i="14"/>
  <c r="S40" i="14" s="1"/>
  <c r="AC69" i="14"/>
  <c r="Y69" i="14"/>
  <c r="Z69" i="14"/>
  <c r="V67" i="14"/>
  <c r="Z110" i="14"/>
  <c r="AA110" i="14" s="1"/>
  <c r="Y90" i="14"/>
  <c r="Z90" i="14"/>
  <c r="AA90" i="14" s="1"/>
  <c r="AE84" i="14"/>
  <c r="AF84" i="14" s="1"/>
  <c r="AD84" i="14"/>
  <c r="J121" i="14"/>
  <c r="E8" i="2" s="1"/>
  <c r="Y39" i="14"/>
  <c r="AC39" i="14"/>
  <c r="Z39" i="14"/>
  <c r="AA39" i="14" s="1"/>
  <c r="AA96" i="14"/>
  <c r="P58" i="14"/>
  <c r="N58" i="14" s="1"/>
  <c r="Y106" i="14"/>
  <c r="AC106" i="14"/>
  <c r="AE118" i="14"/>
  <c r="AF117" i="14"/>
  <c r="AF118" i="14" s="1"/>
  <c r="V40" i="14"/>
  <c r="U67" i="14"/>
  <c r="S67" i="14" s="1"/>
  <c r="AC61" i="14"/>
  <c r="Y61" i="14"/>
  <c r="Z61" i="14"/>
  <c r="AA42" i="14"/>
  <c r="AA49" i="14" s="1"/>
  <c r="Z49" i="14"/>
  <c r="X49" i="14" s="1"/>
  <c r="AC49" i="14" s="1"/>
  <c r="AD49" i="14" s="1"/>
  <c r="AE65" i="14"/>
  <c r="AF65" i="14" s="1"/>
  <c r="AD65" i="14"/>
  <c r="Y109" i="14"/>
  <c r="AC109" i="14"/>
  <c r="P76" i="14"/>
  <c r="N76" i="14" s="1"/>
  <c r="AE30" i="14"/>
  <c r="AF30" i="14" s="1"/>
  <c r="AD30" i="14"/>
  <c r="U91" i="13"/>
  <c r="S91" i="13" s="1"/>
  <c r="V91" i="13"/>
  <c r="Z88" i="13"/>
  <c r="AA88" i="13" s="1"/>
  <c r="AC86" i="13"/>
  <c r="AD86" i="13" s="1"/>
  <c r="N31" i="13"/>
  <c r="P91" i="13"/>
  <c r="N91" i="13" s="1"/>
  <c r="Q86" i="13"/>
  <c r="Q91" i="13" s="1"/>
  <c r="Z89" i="13"/>
  <c r="AA89" i="13" s="1"/>
  <c r="Y89" i="13"/>
  <c r="Y28" i="13"/>
  <c r="AE73" i="13"/>
  <c r="AF73" i="13" s="1"/>
  <c r="Y17" i="13"/>
  <c r="Z19" i="13"/>
  <c r="AA19" i="13" s="1"/>
  <c r="AC36" i="13"/>
  <c r="AE36" i="13" s="1"/>
  <c r="AF36" i="13" s="1"/>
  <c r="AE17" i="13"/>
  <c r="AF17" i="13" s="1"/>
  <c r="AD11" i="13"/>
  <c r="Z17" i="13"/>
  <c r="AA17" i="13" s="1"/>
  <c r="Z18" i="13"/>
  <c r="AA18" i="13" s="1"/>
  <c r="Y43" i="13"/>
  <c r="Y70" i="13"/>
  <c r="Y18" i="13"/>
  <c r="Z70" i="13"/>
  <c r="AA70" i="13" s="1"/>
  <c r="Z43" i="13"/>
  <c r="AA43" i="13" s="1"/>
  <c r="Z36" i="13"/>
  <c r="AA36" i="13" s="1"/>
  <c r="Y11" i="13"/>
  <c r="Z80" i="13"/>
  <c r="AA80" i="13" s="1"/>
  <c r="P67" i="13"/>
  <c r="N67" i="13" s="1"/>
  <c r="AD18" i="13"/>
  <c r="AE18" i="13"/>
  <c r="AF18" i="13" s="1"/>
  <c r="Q67" i="13"/>
  <c r="Z56" i="13"/>
  <c r="AA56" i="13" s="1"/>
  <c r="Z83" i="13"/>
  <c r="AA83" i="13" s="1"/>
  <c r="AC83" i="13"/>
  <c r="AC56" i="13"/>
  <c r="AE56" i="13" s="1"/>
  <c r="AF56" i="13" s="1"/>
  <c r="Q22" i="13"/>
  <c r="Z21" i="13"/>
  <c r="AA21" i="13" s="1"/>
  <c r="Y21" i="13"/>
  <c r="Z38" i="13"/>
  <c r="AA38" i="13" s="1"/>
  <c r="Z11" i="13"/>
  <c r="AA11" i="13" s="1"/>
  <c r="AA13" i="13" s="1"/>
  <c r="Y69" i="13"/>
  <c r="AC69" i="13"/>
  <c r="AE21" i="13"/>
  <c r="AF21" i="13" s="1"/>
  <c r="Y79" i="13"/>
  <c r="AC79" i="13"/>
  <c r="AE52" i="13"/>
  <c r="AF52" i="13" s="1"/>
  <c r="AD52" i="13"/>
  <c r="Q6" i="13"/>
  <c r="Q13" i="13" s="1"/>
  <c r="P13" i="13"/>
  <c r="Z53" i="13"/>
  <c r="AA53" i="13" s="1"/>
  <c r="AE43" i="13"/>
  <c r="AF43" i="13" s="1"/>
  <c r="AD43" i="13"/>
  <c r="AC34" i="13"/>
  <c r="Z34" i="13"/>
  <c r="AA34" i="13" s="1"/>
  <c r="Y34" i="13"/>
  <c r="Q69" i="13"/>
  <c r="Q76" i="13" s="1"/>
  <c r="P76" i="13"/>
  <c r="N76" i="13" s="1"/>
  <c r="U22" i="13"/>
  <c r="S22" i="13" s="1"/>
  <c r="Y82" i="13"/>
  <c r="AC82" i="13"/>
  <c r="AE44" i="13"/>
  <c r="AF44" i="13" s="1"/>
  <c r="AD44" i="13"/>
  <c r="V31" i="13"/>
  <c r="V51" i="13"/>
  <c r="V58" i="13" s="1"/>
  <c r="U58" i="13"/>
  <c r="S58" i="13" s="1"/>
  <c r="Y27" i="13"/>
  <c r="Z27" i="13"/>
  <c r="Y61" i="13"/>
  <c r="Z61" i="13"/>
  <c r="AA61" i="13" s="1"/>
  <c r="AC61" i="13"/>
  <c r="Y51" i="13"/>
  <c r="AC51" i="13"/>
  <c r="AC16" i="13"/>
  <c r="Y16" i="13"/>
  <c r="AE12" i="13"/>
  <c r="AF12" i="13" s="1"/>
  <c r="AD12" i="13"/>
  <c r="U84" i="13"/>
  <c r="S84" i="13" s="1"/>
  <c r="V78" i="13"/>
  <c r="V84" i="13" s="1"/>
  <c r="Y65" i="13"/>
  <c r="AC65" i="13"/>
  <c r="Z65" i="13"/>
  <c r="AA65" i="13" s="1"/>
  <c r="AE48" i="13"/>
  <c r="AF48" i="13" s="1"/>
  <c r="AD48" i="13"/>
  <c r="AC33" i="13"/>
  <c r="Y33" i="13"/>
  <c r="AA42" i="13"/>
  <c r="P58" i="13"/>
  <c r="N58" i="13" s="1"/>
  <c r="Q51" i="13"/>
  <c r="Q58" i="13" s="1"/>
  <c r="Y15" i="13"/>
  <c r="AC15" i="13"/>
  <c r="AE42" i="13"/>
  <c r="AD42" i="13"/>
  <c r="AA51" i="13"/>
  <c r="AC35" i="13"/>
  <c r="Y35" i="13"/>
  <c r="V22" i="13"/>
  <c r="AE8" i="13"/>
  <c r="AF8" i="13" s="1"/>
  <c r="AD8" i="13"/>
  <c r="Y74" i="13"/>
  <c r="AC74" i="13"/>
  <c r="Z74" i="13"/>
  <c r="AA74" i="13" s="1"/>
  <c r="Z37" i="13"/>
  <c r="AA37" i="13" s="1"/>
  <c r="Y37" i="13"/>
  <c r="Y78" i="13"/>
  <c r="AC78" i="13"/>
  <c r="U31" i="13"/>
  <c r="S31" i="13" s="1"/>
  <c r="Z63" i="13"/>
  <c r="AA63" i="13" s="1"/>
  <c r="Y63" i="13"/>
  <c r="U76" i="13"/>
  <c r="S76" i="13" s="1"/>
  <c r="V69" i="13"/>
  <c r="V76" i="13" s="1"/>
  <c r="AC60" i="13"/>
  <c r="Y60" i="13"/>
  <c r="Z60" i="13"/>
  <c r="P40" i="13"/>
  <c r="N40" i="13" s="1"/>
  <c r="Q33" i="13"/>
  <c r="Q40" i="13" s="1"/>
  <c r="AE25" i="13"/>
  <c r="AD25" i="13"/>
  <c r="AD57" i="13"/>
  <c r="AE57" i="13"/>
  <c r="AF57" i="13" s="1"/>
  <c r="AD47" i="13"/>
  <c r="AE47" i="13"/>
  <c r="AF47" i="13" s="1"/>
  <c r="P84" i="13"/>
  <c r="N84" i="13" s="1"/>
  <c r="Q78" i="13"/>
  <c r="Q84" i="13" s="1"/>
  <c r="Q42" i="13"/>
  <c r="Q49" i="13" s="1"/>
  <c r="P49" i="13"/>
  <c r="N49" i="13" s="1"/>
  <c r="V42" i="13"/>
  <c r="V49" i="13" s="1"/>
  <c r="U49" i="13"/>
  <c r="S49" i="13" s="1"/>
  <c r="AC66" i="13"/>
  <c r="Z66" i="13"/>
  <c r="AA66" i="13" s="1"/>
  <c r="Y66" i="13"/>
  <c r="U67" i="13"/>
  <c r="S67" i="13" s="1"/>
  <c r="V60" i="13"/>
  <c r="V67" i="13" s="1"/>
  <c r="U40" i="13"/>
  <c r="S40" i="13" s="1"/>
  <c r="V33" i="13"/>
  <c r="V40" i="13" s="1"/>
  <c r="Z46" i="13"/>
  <c r="AA46" i="13" s="1"/>
  <c r="Y46" i="13"/>
  <c r="Y55" i="13"/>
  <c r="AC55" i="13"/>
  <c r="Z78" i="13"/>
  <c r="AE7" i="13"/>
  <c r="AF7" i="13" s="1"/>
  <c r="AD7" i="13"/>
  <c r="P22" i="13"/>
  <c r="N22" i="13" s="1"/>
  <c r="Y62" i="13"/>
  <c r="Z62" i="13"/>
  <c r="AA62" i="13" s="1"/>
  <c r="AC62" i="13"/>
  <c r="Z54" i="13"/>
  <c r="AA54" i="13" s="1"/>
  <c r="AC39" i="13"/>
  <c r="Y39" i="13"/>
  <c r="U13" i="13"/>
  <c r="V6" i="13"/>
  <c r="V13" i="13" s="1"/>
  <c r="Z15" i="13"/>
  <c r="AE6" i="13"/>
  <c r="AD6" i="13"/>
  <c r="Z33" i="13"/>
  <c r="J170" i="12"/>
  <c r="E7" i="2" s="1"/>
  <c r="Y146" i="12"/>
  <c r="AD150" i="12"/>
  <c r="AE150" i="12"/>
  <c r="AF150" i="12" s="1"/>
  <c r="AC146" i="12"/>
  <c r="AD146" i="12" s="1"/>
  <c r="Y80" i="12"/>
  <c r="Z107" i="12"/>
  <c r="AA107" i="12" s="1"/>
  <c r="AE103" i="12"/>
  <c r="AF103" i="12" s="1"/>
  <c r="Z46" i="12"/>
  <c r="AA46" i="12" s="1"/>
  <c r="AC46" i="12"/>
  <c r="AD46" i="12" s="1"/>
  <c r="Z36" i="12"/>
  <c r="AA36" i="12" s="1"/>
  <c r="Z113" i="12"/>
  <c r="AA113" i="12" s="1"/>
  <c r="AD141" i="12"/>
  <c r="AD28" i="12"/>
  <c r="Y96" i="12"/>
  <c r="Y36" i="12"/>
  <c r="AC96" i="12"/>
  <c r="AD96" i="12" s="1"/>
  <c r="Z48" i="12"/>
  <c r="AA48" i="12" s="1"/>
  <c r="Y48" i="12"/>
  <c r="V143" i="12"/>
  <c r="AD18" i="12"/>
  <c r="AC107" i="12"/>
  <c r="AD107" i="12" s="1"/>
  <c r="AE19" i="12"/>
  <c r="AF19" i="12" s="1"/>
  <c r="AE77" i="12"/>
  <c r="AF77" i="12" s="1"/>
  <c r="Z26" i="12"/>
  <c r="AA26" i="12" s="1"/>
  <c r="AD80" i="12"/>
  <c r="Z129" i="12"/>
  <c r="AA129" i="12" s="1"/>
  <c r="Z63" i="12"/>
  <c r="AA63" i="12" s="1"/>
  <c r="Q64" i="12"/>
  <c r="Y126" i="12"/>
  <c r="Z80" i="12"/>
  <c r="AA80" i="12" s="1"/>
  <c r="Z10" i="12"/>
  <c r="AA10" i="12" s="1"/>
  <c r="Y63" i="12"/>
  <c r="AE97" i="12"/>
  <c r="AF97" i="12" s="1"/>
  <c r="Z6" i="12"/>
  <c r="AA6" i="12" s="1"/>
  <c r="U84" i="12"/>
  <c r="S84" i="12" s="1"/>
  <c r="Q84" i="12"/>
  <c r="AC136" i="12"/>
  <c r="AD136" i="12" s="1"/>
  <c r="Y139" i="12"/>
  <c r="Y6" i="12"/>
  <c r="Z154" i="12"/>
  <c r="AA154" i="12" s="1"/>
  <c r="V24" i="12"/>
  <c r="AC26" i="12"/>
  <c r="AE26" i="12" s="1"/>
  <c r="AF26" i="12" s="1"/>
  <c r="AD39" i="12"/>
  <c r="Q160" i="12"/>
  <c r="Z51" i="12"/>
  <c r="AA51" i="12" s="1"/>
  <c r="Y130" i="12"/>
  <c r="AA136" i="12"/>
  <c r="AA24" i="12"/>
  <c r="Z106" i="12"/>
  <c r="AA106" i="12" s="1"/>
  <c r="Z11" i="12"/>
  <c r="AA11" i="12" s="1"/>
  <c r="Q143" i="12"/>
  <c r="Y11" i="12"/>
  <c r="Z128" i="12"/>
  <c r="AA128" i="12" s="1"/>
  <c r="Y51" i="12"/>
  <c r="AD8" i="12"/>
  <c r="Z117" i="12"/>
  <c r="AA117" i="12" s="1"/>
  <c r="AC71" i="12"/>
  <c r="Y71" i="12"/>
  <c r="Z130" i="12"/>
  <c r="AA130" i="12" s="1"/>
  <c r="Z89" i="12"/>
  <c r="AA89" i="12" s="1"/>
  <c r="Z66" i="12"/>
  <c r="AA66" i="12" s="1"/>
  <c r="P64" i="12"/>
  <c r="N64" i="12" s="1"/>
  <c r="Z119" i="12"/>
  <c r="AA119" i="12" s="1"/>
  <c r="Y66" i="12"/>
  <c r="Z47" i="12"/>
  <c r="AA47" i="12" s="1"/>
  <c r="Z49" i="12"/>
  <c r="AA49" i="12" s="1"/>
  <c r="Q24" i="12"/>
  <c r="AD36" i="12"/>
  <c r="AE36" i="12"/>
  <c r="Y41" i="12"/>
  <c r="AD11" i="12"/>
  <c r="AC117" i="12"/>
  <c r="AE117" i="12" s="1"/>
  <c r="AF117" i="12" s="1"/>
  <c r="V64" i="12"/>
  <c r="AC47" i="12"/>
  <c r="AC60" i="12"/>
  <c r="Y60" i="12"/>
  <c r="AC43" i="12"/>
  <c r="Z43" i="12"/>
  <c r="AA43" i="12" s="1"/>
  <c r="Y43" i="12"/>
  <c r="AC154" i="12"/>
  <c r="AE154" i="12" s="1"/>
  <c r="AF154" i="12" s="1"/>
  <c r="Z88" i="12"/>
  <c r="AA88" i="12" s="1"/>
  <c r="U44" i="12"/>
  <c r="S44" i="12" s="1"/>
  <c r="Z24" i="12"/>
  <c r="X24" i="12" s="1"/>
  <c r="AC24" i="12" s="1"/>
  <c r="AD24" i="12" s="1"/>
  <c r="P24" i="12"/>
  <c r="N24" i="12" s="1"/>
  <c r="Y136" i="12"/>
  <c r="P160" i="12"/>
  <c r="N160" i="12" s="1"/>
  <c r="AC38" i="12"/>
  <c r="Z38" i="12"/>
  <c r="AA38" i="12" s="1"/>
  <c r="Y8" i="12"/>
  <c r="U160" i="12"/>
  <c r="S160" i="12" s="1"/>
  <c r="V44" i="12"/>
  <c r="AE63" i="12"/>
  <c r="AF63" i="12" s="1"/>
  <c r="AD63" i="12"/>
  <c r="AC159" i="12"/>
  <c r="Y159" i="12"/>
  <c r="Z159" i="12"/>
  <c r="AA159" i="12" s="1"/>
  <c r="V160" i="12"/>
  <c r="P143" i="12"/>
  <c r="N143" i="12" s="1"/>
  <c r="P84" i="12"/>
  <c r="N84" i="12" s="1"/>
  <c r="AD157" i="12"/>
  <c r="AE157" i="12"/>
  <c r="AF157" i="12" s="1"/>
  <c r="AC153" i="12"/>
  <c r="Z153" i="12"/>
  <c r="AA153" i="12" s="1"/>
  <c r="Y153" i="12"/>
  <c r="Y145" i="12"/>
  <c r="AC145" i="12"/>
  <c r="Z9" i="12"/>
  <c r="AA9" i="12" s="1"/>
  <c r="P44" i="12"/>
  <c r="N44" i="12" s="1"/>
  <c r="Q37" i="12"/>
  <c r="Q44" i="12" s="1"/>
  <c r="Z8" i="12"/>
  <c r="AA8" i="12" s="1"/>
  <c r="Q104" i="12"/>
  <c r="U24" i="12"/>
  <c r="S24" i="12" s="1"/>
  <c r="AC23" i="12"/>
  <c r="Y23" i="12"/>
  <c r="Y100" i="12"/>
  <c r="AC100" i="12"/>
  <c r="Z145" i="12"/>
  <c r="AA145" i="12" s="1"/>
  <c r="AA151" i="12" s="1"/>
  <c r="AC113" i="12"/>
  <c r="AD113" i="12" s="1"/>
  <c r="Z29" i="12"/>
  <c r="AA29" i="12" s="1"/>
  <c r="AD130" i="12"/>
  <c r="Z108" i="12"/>
  <c r="AA108" i="12" s="1"/>
  <c r="AE90" i="12"/>
  <c r="AF90" i="12" s="1"/>
  <c r="AC33" i="12"/>
  <c r="AD33" i="12" s="1"/>
  <c r="P104" i="12"/>
  <c r="N104" i="12" s="1"/>
  <c r="AE163" i="12"/>
  <c r="AF163" i="12" s="1"/>
  <c r="AD163" i="12"/>
  <c r="Y27" i="12"/>
  <c r="AC27" i="12"/>
  <c r="AC76" i="12"/>
  <c r="Y76" i="12"/>
  <c r="Z91" i="12"/>
  <c r="AA91" i="12" s="1"/>
  <c r="U143" i="12"/>
  <c r="S143" i="12" s="1"/>
  <c r="AC106" i="12"/>
  <c r="AD106" i="12" s="1"/>
  <c r="AD91" i="12"/>
  <c r="Z126" i="12"/>
  <c r="AA126" i="12" s="1"/>
  <c r="AD16" i="12"/>
  <c r="AE123" i="12"/>
  <c r="AF123" i="12" s="1"/>
  <c r="AD123" i="12"/>
  <c r="AD17" i="12"/>
  <c r="AE17" i="12"/>
  <c r="AF17" i="12" s="1"/>
  <c r="V104" i="12"/>
  <c r="AC167" i="12"/>
  <c r="Y167" i="12"/>
  <c r="Z76" i="12"/>
  <c r="AE48" i="12"/>
  <c r="AF48" i="12" s="1"/>
  <c r="AD48" i="12"/>
  <c r="Y87" i="12"/>
  <c r="AC87" i="12"/>
  <c r="Z109" i="12"/>
  <c r="AA109" i="12" s="1"/>
  <c r="Y101" i="12"/>
  <c r="AC101" i="12"/>
  <c r="V84" i="12"/>
  <c r="AC121" i="12"/>
  <c r="Y121" i="12"/>
  <c r="Y91" i="12"/>
  <c r="Y33" i="12"/>
  <c r="Z118" i="12"/>
  <c r="AA118" i="12" s="1"/>
  <c r="U64" i="12"/>
  <c r="S64" i="12" s="1"/>
  <c r="AC131" i="12"/>
  <c r="Y131" i="12"/>
  <c r="AC57" i="12"/>
  <c r="Z57" i="12"/>
  <c r="AA57" i="12" s="1"/>
  <c r="Y116" i="12"/>
  <c r="AC116" i="12"/>
  <c r="Y149" i="12"/>
  <c r="AC149" i="12"/>
  <c r="AC7" i="12"/>
  <c r="Y7" i="12"/>
  <c r="AC56" i="12"/>
  <c r="Y56" i="12"/>
  <c r="AC133" i="12"/>
  <c r="Y133" i="12"/>
  <c r="Q6" i="12"/>
  <c r="Q14" i="12" s="1"/>
  <c r="P14" i="12"/>
  <c r="Q116" i="12"/>
  <c r="Q124" i="12" s="1"/>
  <c r="P124" i="12"/>
  <c r="N124" i="12" s="1"/>
  <c r="V86" i="12"/>
  <c r="V94" i="12" s="1"/>
  <c r="U94" i="12"/>
  <c r="S94" i="12" s="1"/>
  <c r="Z30" i="12"/>
  <c r="AA30" i="12" s="1"/>
  <c r="Q134" i="12"/>
  <c r="P54" i="12"/>
  <c r="N54" i="12" s="1"/>
  <c r="Q46" i="12"/>
  <c r="Q54" i="12" s="1"/>
  <c r="AD137" i="12"/>
  <c r="AE137" i="12"/>
  <c r="AF137" i="12" s="1"/>
  <c r="AA98" i="12"/>
  <c r="AD126" i="12"/>
  <c r="AE126" i="12"/>
  <c r="AE86" i="12"/>
  <c r="AD86" i="12"/>
  <c r="U34" i="12"/>
  <c r="S34" i="12" s="1"/>
  <c r="V26" i="12"/>
  <c r="V34" i="12" s="1"/>
  <c r="Y13" i="12"/>
  <c r="AC13" i="12"/>
  <c r="AA86" i="12"/>
  <c r="U151" i="12"/>
  <c r="S151" i="12" s="1"/>
  <c r="V145" i="12"/>
  <c r="V151" i="12" s="1"/>
  <c r="AC120" i="12"/>
  <c r="Y120" i="12"/>
  <c r="Q145" i="12"/>
  <c r="Q151" i="12" s="1"/>
  <c r="P151" i="12"/>
  <c r="N151" i="12" s="1"/>
  <c r="P134" i="12"/>
  <c r="N134" i="12" s="1"/>
  <c r="V6" i="12"/>
  <c r="V14" i="12" s="1"/>
  <c r="U14" i="12"/>
  <c r="Y111" i="12"/>
  <c r="AC111" i="12"/>
  <c r="Z111" i="12"/>
  <c r="AA111" i="12" s="1"/>
  <c r="AE66" i="12"/>
  <c r="AD66" i="12"/>
  <c r="AE51" i="12"/>
  <c r="AD51" i="12"/>
  <c r="AE93" i="12"/>
  <c r="AF93" i="12" s="1"/>
  <c r="AD93" i="12"/>
  <c r="Y127" i="12"/>
  <c r="AC127" i="12"/>
  <c r="Z127" i="12"/>
  <c r="AA127" i="12" s="1"/>
  <c r="P34" i="12"/>
  <c r="N34" i="12" s="1"/>
  <c r="Q26" i="12"/>
  <c r="Q34" i="12" s="1"/>
  <c r="AC162" i="12"/>
  <c r="Y162" i="12"/>
  <c r="U74" i="12"/>
  <c r="S74" i="12" s="1"/>
  <c r="V66" i="12"/>
  <c r="V74" i="12" s="1"/>
  <c r="AA56" i="12"/>
  <c r="AE31" i="12"/>
  <c r="AD31" i="12"/>
  <c r="P114" i="12"/>
  <c r="N114" i="12" s="1"/>
  <c r="Q106" i="12"/>
  <c r="Q114" i="12" s="1"/>
  <c r="Q66" i="12"/>
  <c r="Q74" i="12" s="1"/>
  <c r="P74" i="12"/>
  <c r="N74" i="12" s="1"/>
  <c r="U54" i="12"/>
  <c r="S54" i="12" s="1"/>
  <c r="V46" i="12"/>
  <c r="V54" i="12" s="1"/>
  <c r="Q162" i="12"/>
  <c r="Q168" i="12" s="1"/>
  <c r="P168" i="12"/>
  <c r="N168" i="12" s="1"/>
  <c r="U104" i="12"/>
  <c r="S104" i="12" s="1"/>
  <c r="AE53" i="12"/>
  <c r="AF53" i="12" s="1"/>
  <c r="AD53" i="12"/>
  <c r="Y166" i="12"/>
  <c r="AC166" i="12"/>
  <c r="U134" i="12"/>
  <c r="S134" i="12" s="1"/>
  <c r="V126" i="12"/>
  <c r="V134" i="12" s="1"/>
  <c r="Y110" i="12"/>
  <c r="AC110" i="12"/>
  <c r="Z13" i="12"/>
  <c r="AA13" i="12" s="1"/>
  <c r="Z162" i="12"/>
  <c r="U124" i="12"/>
  <c r="S124" i="12" s="1"/>
  <c r="Z99" i="12"/>
  <c r="AA99" i="12" s="1"/>
  <c r="AE6" i="12"/>
  <c r="AD6" i="12"/>
  <c r="AE68" i="12"/>
  <c r="AF68" i="12" s="1"/>
  <c r="AD68" i="12"/>
  <c r="U114" i="12"/>
  <c r="S114" i="12" s="1"/>
  <c r="V106" i="12"/>
  <c r="V114" i="12" s="1"/>
  <c r="P94" i="12"/>
  <c r="N94" i="12" s="1"/>
  <c r="Q86" i="12"/>
  <c r="Q94" i="12" s="1"/>
  <c r="V162" i="12"/>
  <c r="V168" i="12" s="1"/>
  <c r="U168" i="12"/>
  <c r="S168" i="12" s="1"/>
  <c r="Z120" i="12"/>
  <c r="AA120" i="12" s="1"/>
  <c r="V124" i="12"/>
  <c r="AF16" i="12"/>
  <c r="AD70" i="11"/>
  <c r="Y119" i="11"/>
  <c r="AC119" i="11"/>
  <c r="AE119" i="11" s="1"/>
  <c r="AF119" i="11" s="1"/>
  <c r="Z115" i="11"/>
  <c r="AA115" i="11" s="1"/>
  <c r="Y14" i="11"/>
  <c r="Y118" i="11"/>
  <c r="Y94" i="11"/>
  <c r="Q140" i="11"/>
  <c r="Z143" i="11"/>
  <c r="AA143" i="11" s="1"/>
  <c r="Y115" i="11"/>
  <c r="Z56" i="11"/>
  <c r="AA56" i="11" s="1"/>
  <c r="AE66" i="11"/>
  <c r="AF66" i="11" s="1"/>
  <c r="AD98" i="11"/>
  <c r="Y144" i="11"/>
  <c r="AD135" i="11"/>
  <c r="Z35" i="11"/>
  <c r="AA35" i="11" s="1"/>
  <c r="AE94" i="11"/>
  <c r="AF94" i="11" s="1"/>
  <c r="Z94" i="11"/>
  <c r="AA94" i="11" s="1"/>
  <c r="AC110" i="11"/>
  <c r="AE110" i="11" s="1"/>
  <c r="Y56" i="11"/>
  <c r="AE16" i="11"/>
  <c r="AF16" i="11" s="1"/>
  <c r="AD151" i="11"/>
  <c r="Z34" i="11"/>
  <c r="AA34" i="11" s="1"/>
  <c r="AD22" i="11"/>
  <c r="AC99" i="11"/>
  <c r="AD99" i="11" s="1"/>
  <c r="AD56" i="11"/>
  <c r="AD71" i="11"/>
  <c r="AD115" i="11"/>
  <c r="Y143" i="11"/>
  <c r="Z103" i="11"/>
  <c r="AA103" i="11" s="1"/>
  <c r="AD46" i="11"/>
  <c r="Y16" i="11"/>
  <c r="Y151" i="11"/>
  <c r="Z64" i="11"/>
  <c r="AA64" i="11" s="1"/>
  <c r="Y103" i="11"/>
  <c r="Y63" i="11"/>
  <c r="Z151" i="11"/>
  <c r="AA151" i="11" s="1"/>
  <c r="AC63" i="11"/>
  <c r="AE63" i="11" s="1"/>
  <c r="AF63" i="11" s="1"/>
  <c r="Z16" i="11"/>
  <c r="AA16" i="11" s="1"/>
  <c r="Z110" i="11"/>
  <c r="AC14" i="11"/>
  <c r="AE14" i="11" s="1"/>
  <c r="Q20" i="11"/>
  <c r="Z99" i="11"/>
  <c r="AA99" i="11" s="1"/>
  <c r="V76" i="11"/>
  <c r="Z123" i="11"/>
  <c r="AA123" i="11" s="1"/>
  <c r="AD161" i="11"/>
  <c r="Q44" i="11"/>
  <c r="Y154" i="11"/>
  <c r="Z129" i="11"/>
  <c r="AA129" i="11" s="1"/>
  <c r="Z98" i="11"/>
  <c r="AA98" i="11" s="1"/>
  <c r="AC78" i="11"/>
  <c r="AD78" i="11" s="1"/>
  <c r="Y30" i="11"/>
  <c r="Q12" i="11"/>
  <c r="Y78" i="11"/>
  <c r="AC154" i="11"/>
  <c r="AD154" i="11" s="1"/>
  <c r="AD90" i="11"/>
  <c r="Y123" i="11"/>
  <c r="P140" i="11"/>
  <c r="N140" i="11" s="1"/>
  <c r="AC122" i="11"/>
  <c r="AE122" i="11" s="1"/>
  <c r="AF122" i="11" s="1"/>
  <c r="Y98" i="11"/>
  <c r="Z30" i="11"/>
  <c r="AA30" i="11" s="1"/>
  <c r="Y112" i="11"/>
  <c r="AD30" i="11"/>
  <c r="Z113" i="11"/>
  <c r="AA113" i="11" s="1"/>
  <c r="Z160" i="11"/>
  <c r="AA160" i="11" s="1"/>
  <c r="V84" i="11"/>
  <c r="Y122" i="11"/>
  <c r="V132" i="11"/>
  <c r="Z73" i="11"/>
  <c r="AA73" i="11" s="1"/>
  <c r="Y54" i="11"/>
  <c r="P155" i="11"/>
  <c r="N155" i="11" s="1"/>
  <c r="V68" i="11"/>
  <c r="AD32" i="11"/>
  <c r="AE32" i="11"/>
  <c r="AF32" i="11" s="1"/>
  <c r="AD150" i="11"/>
  <c r="AE150" i="11"/>
  <c r="AF150" i="11" s="1"/>
  <c r="AC118" i="11"/>
  <c r="AE118" i="11" s="1"/>
  <c r="Z81" i="11"/>
  <c r="AA81" i="11" s="1"/>
  <c r="U60" i="11"/>
  <c r="S60" i="11" s="1"/>
  <c r="P12" i="11"/>
  <c r="N12" i="11" s="1"/>
  <c r="AC95" i="11"/>
  <c r="Y95" i="11"/>
  <c r="Y47" i="11"/>
  <c r="AC47" i="11"/>
  <c r="Z54" i="11"/>
  <c r="Q100" i="11"/>
  <c r="U76" i="11"/>
  <c r="S76" i="11" s="1"/>
  <c r="Z65" i="11"/>
  <c r="AA65" i="11" s="1"/>
  <c r="V60" i="11"/>
  <c r="P108" i="11"/>
  <c r="N108" i="11" s="1"/>
  <c r="AD24" i="11"/>
  <c r="AE24" i="11"/>
  <c r="AF24" i="11" s="1"/>
  <c r="AE23" i="11"/>
  <c r="AF23" i="11" s="1"/>
  <c r="AD23" i="11"/>
  <c r="Q155" i="11"/>
  <c r="AD59" i="11"/>
  <c r="AE59" i="11"/>
  <c r="AF59" i="11" s="1"/>
  <c r="V100" i="11"/>
  <c r="P44" i="11"/>
  <c r="N44" i="11" s="1"/>
  <c r="Q28" i="11"/>
  <c r="Q108" i="11"/>
  <c r="Z95" i="11"/>
  <c r="AA95" i="11" s="1"/>
  <c r="V140" i="11"/>
  <c r="Y139" i="11"/>
  <c r="AC139" i="11"/>
  <c r="Z49" i="11"/>
  <c r="AA49" i="11" s="1"/>
  <c r="P28" i="11"/>
  <c r="N28" i="11" s="1"/>
  <c r="Z25" i="11"/>
  <c r="Y25" i="11"/>
  <c r="AC86" i="11"/>
  <c r="Y86" i="11"/>
  <c r="AA157" i="11"/>
  <c r="AA142" i="11"/>
  <c r="Q30" i="11"/>
  <c r="Q36" i="11" s="1"/>
  <c r="P36" i="11"/>
  <c r="N36" i="11" s="1"/>
  <c r="U92" i="11"/>
  <c r="S92" i="11" s="1"/>
  <c r="Y146" i="11"/>
  <c r="AC146" i="11"/>
  <c r="AC40" i="11"/>
  <c r="Z40" i="11"/>
  <c r="AA40" i="11" s="1"/>
  <c r="Y40" i="11"/>
  <c r="V92" i="11"/>
  <c r="U162" i="11"/>
  <c r="S162" i="11" s="1"/>
  <c r="V157" i="11"/>
  <c r="V162" i="11" s="1"/>
  <c r="Y104" i="11"/>
  <c r="Z104" i="11"/>
  <c r="AA104" i="11" s="1"/>
  <c r="P76" i="11"/>
  <c r="N76" i="11" s="1"/>
  <c r="AF30" i="11"/>
  <c r="U68" i="11"/>
  <c r="S68" i="11" s="1"/>
  <c r="Z146" i="11"/>
  <c r="AA146" i="11" s="1"/>
  <c r="AE114" i="11"/>
  <c r="AF114" i="11" s="1"/>
  <c r="AD114" i="11"/>
  <c r="Y131" i="11"/>
  <c r="AC131" i="11"/>
  <c r="AE82" i="11"/>
  <c r="AF82" i="11" s="1"/>
  <c r="AD82" i="11"/>
  <c r="Y51" i="11"/>
  <c r="Z51" i="11"/>
  <c r="AA51" i="11" s="1"/>
  <c r="AC51" i="11"/>
  <c r="Z8" i="11"/>
  <c r="AA8" i="11" s="1"/>
  <c r="Y8" i="11"/>
  <c r="AC8" i="11"/>
  <c r="U100" i="11"/>
  <c r="S100" i="11" s="1"/>
  <c r="P148" i="11"/>
  <c r="N148" i="11" s="1"/>
  <c r="Q142" i="11"/>
  <c r="Q148" i="11" s="1"/>
  <c r="AD67" i="11"/>
  <c r="AE67" i="11"/>
  <c r="AF67" i="11" s="1"/>
  <c r="V22" i="11"/>
  <c r="V28" i="11" s="1"/>
  <c r="U28" i="11"/>
  <c r="S28" i="11" s="1"/>
  <c r="AA46" i="11"/>
  <c r="Z97" i="11"/>
  <c r="AA97" i="11" s="1"/>
  <c r="AA118" i="11"/>
  <c r="U44" i="11"/>
  <c r="S44" i="11" s="1"/>
  <c r="V38" i="11"/>
  <c r="V44" i="11" s="1"/>
  <c r="Y11" i="11"/>
  <c r="Z11" i="11"/>
  <c r="AA11" i="11" s="1"/>
  <c r="AC11" i="11"/>
  <c r="AC6" i="11"/>
  <c r="Z6" i="11"/>
  <c r="Y6" i="11"/>
  <c r="AF46" i="11"/>
  <c r="Y89" i="11"/>
  <c r="Z89" i="11"/>
  <c r="AA89" i="11" s="1"/>
  <c r="Z38" i="11"/>
  <c r="Y38" i="11"/>
  <c r="AC38" i="11"/>
  <c r="AE103" i="11"/>
  <c r="AF103" i="11" s="1"/>
  <c r="AD103" i="11"/>
  <c r="Y107" i="11"/>
  <c r="AC107" i="11"/>
  <c r="AA87" i="11"/>
  <c r="AD54" i="11"/>
  <c r="AE54" i="11"/>
  <c r="AD87" i="11"/>
  <c r="AE87" i="11"/>
  <c r="AF87" i="11" s="1"/>
  <c r="AE123" i="11"/>
  <c r="AF123" i="11" s="1"/>
  <c r="AD123" i="11"/>
  <c r="U116" i="11"/>
  <c r="S116" i="11" s="1"/>
  <c r="V110" i="11"/>
  <c r="V116" i="11" s="1"/>
  <c r="AE111" i="11"/>
  <c r="AF111" i="11" s="1"/>
  <c r="AD111" i="11"/>
  <c r="Y9" i="11"/>
  <c r="Z9" i="11"/>
  <c r="AA9" i="11" s="1"/>
  <c r="Y96" i="11"/>
  <c r="Z96" i="11"/>
  <c r="AA96" i="11" s="1"/>
  <c r="AE79" i="11"/>
  <c r="AF79" i="11" s="1"/>
  <c r="AD79" i="11"/>
  <c r="AE83" i="11"/>
  <c r="AF83" i="11" s="1"/>
  <c r="AD83" i="11"/>
  <c r="Q157" i="11"/>
  <c r="Q162" i="11" s="1"/>
  <c r="P162" i="11"/>
  <c r="N162" i="11" s="1"/>
  <c r="Y158" i="11"/>
  <c r="AC158" i="11"/>
  <c r="Z136" i="11"/>
  <c r="Y136" i="11"/>
  <c r="J164" i="11"/>
  <c r="E6" i="2" s="1"/>
  <c r="P52" i="11"/>
  <c r="N52" i="11" s="1"/>
  <c r="Q46" i="11"/>
  <c r="Q52" i="11" s="1"/>
  <c r="V154" i="11"/>
  <c r="V155" i="11" s="1"/>
  <c r="U155" i="11"/>
  <c r="S155" i="11" s="1"/>
  <c r="U140" i="11"/>
  <c r="S140" i="11" s="1"/>
  <c r="AC157" i="11"/>
  <c r="Y157" i="11"/>
  <c r="Z107" i="11"/>
  <c r="AA107" i="11" s="1"/>
  <c r="Q62" i="11"/>
  <c r="Q68" i="11" s="1"/>
  <c r="P68" i="11"/>
  <c r="N68" i="11" s="1"/>
  <c r="U124" i="11"/>
  <c r="S124" i="11" s="1"/>
  <c r="V118" i="11"/>
  <c r="V124" i="11" s="1"/>
  <c r="V12" i="11"/>
  <c r="AD127" i="11"/>
  <c r="AE127" i="11"/>
  <c r="AF127" i="11" s="1"/>
  <c r="AA14" i="11"/>
  <c r="U148" i="11"/>
  <c r="S148" i="11" s="1"/>
  <c r="V142" i="11"/>
  <c r="V148" i="11" s="1"/>
  <c r="P20" i="11"/>
  <c r="N20" i="11" s="1"/>
  <c r="AA126" i="11"/>
  <c r="Q110" i="11"/>
  <c r="Q116" i="11" s="1"/>
  <c r="P116" i="11"/>
  <c r="N116" i="11" s="1"/>
  <c r="AA78" i="11"/>
  <c r="Y102" i="11"/>
  <c r="Z102" i="11"/>
  <c r="AC102" i="11"/>
  <c r="Q54" i="11"/>
  <c r="Q60" i="11" s="1"/>
  <c r="P60" i="11"/>
  <c r="N60" i="11" s="1"/>
  <c r="Y91" i="11"/>
  <c r="AC91" i="11"/>
  <c r="Z91" i="11"/>
  <c r="AA91" i="11" s="1"/>
  <c r="Q78" i="11"/>
  <c r="Q84" i="11" s="1"/>
  <c r="P84" i="11"/>
  <c r="N84" i="11" s="1"/>
  <c r="AE143" i="11"/>
  <c r="AF143" i="11" s="1"/>
  <c r="AD143" i="11"/>
  <c r="AD62" i="11"/>
  <c r="AE62" i="11"/>
  <c r="Y17" i="11"/>
  <c r="Z17" i="11"/>
  <c r="AA17" i="11" s="1"/>
  <c r="AC17" i="11"/>
  <c r="Y31" i="11"/>
  <c r="AC31" i="11"/>
  <c r="P100" i="11"/>
  <c r="N100" i="11" s="1"/>
  <c r="Z75" i="11"/>
  <c r="AA75" i="11" s="1"/>
  <c r="Y75" i="11"/>
  <c r="AC75" i="11"/>
  <c r="AD33" i="11"/>
  <c r="AE33" i="11"/>
  <c r="AF33" i="11" s="1"/>
  <c r="Z74" i="11"/>
  <c r="AA74" i="11" s="1"/>
  <c r="Y74" i="11"/>
  <c r="AC74" i="11"/>
  <c r="AC142" i="11"/>
  <c r="Y142" i="11"/>
  <c r="AC138" i="11"/>
  <c r="Z138" i="11"/>
  <c r="AA138" i="11" s="1"/>
  <c r="Y138" i="11"/>
  <c r="Q76" i="11"/>
  <c r="P132" i="11"/>
  <c r="N132" i="11" s="1"/>
  <c r="Q126" i="11"/>
  <c r="Q132" i="11" s="1"/>
  <c r="Y126" i="11"/>
  <c r="AC126" i="11"/>
  <c r="Q86" i="11"/>
  <c r="Q92" i="11" s="1"/>
  <c r="P92" i="11"/>
  <c r="N92" i="11" s="1"/>
  <c r="AA62" i="11"/>
  <c r="U20" i="11"/>
  <c r="S20" i="11" s="1"/>
  <c r="V14" i="11"/>
  <c r="V20" i="11" s="1"/>
  <c r="P124" i="11"/>
  <c r="N124" i="11" s="1"/>
  <c r="Q118" i="11"/>
  <c r="Q124" i="11" s="1"/>
  <c r="U12" i="11"/>
  <c r="AF22" i="11"/>
  <c r="U132" i="11"/>
  <c r="S132" i="11" s="1"/>
  <c r="U108" i="11"/>
  <c r="S108" i="11" s="1"/>
  <c r="V102" i="11"/>
  <c r="V108" i="11" s="1"/>
  <c r="U36" i="11"/>
  <c r="S36" i="11" s="1"/>
  <c r="V30" i="11"/>
  <c r="V36" i="11" s="1"/>
  <c r="U84" i="11"/>
  <c r="S84" i="11" s="1"/>
  <c r="Z7" i="11"/>
  <c r="AA7" i="11" s="1"/>
  <c r="Y7" i="11"/>
  <c r="AC7" i="11"/>
  <c r="Z19" i="11"/>
  <c r="AA19" i="11" s="1"/>
  <c r="V46" i="11"/>
  <c r="V52" i="11" s="1"/>
  <c r="U52" i="11"/>
  <c r="S52" i="11" s="1"/>
  <c r="Y20" i="5"/>
  <c r="Z20" i="5"/>
  <c r="AA20" i="5" s="1"/>
  <c r="X15" i="5"/>
  <c r="AC15" i="5" s="1"/>
  <c r="Y45" i="5"/>
  <c r="Z45" i="5"/>
  <c r="AA45" i="5" s="1"/>
  <c r="Z37" i="5"/>
  <c r="AA37" i="5" s="1"/>
  <c r="J186" i="5"/>
  <c r="E5" i="2" s="1"/>
  <c r="AC30" i="5"/>
  <c r="AE30" i="5" s="1"/>
  <c r="AF30" i="5" s="1"/>
  <c r="T17" i="5"/>
  <c r="O29" i="5"/>
  <c r="Z17" i="5"/>
  <c r="AA17" i="5" s="1"/>
  <c r="AC17" i="5"/>
  <c r="AE17" i="5" s="1"/>
  <c r="AF17" i="5" s="1"/>
  <c r="U17" i="5"/>
  <c r="V17" i="5" s="1"/>
  <c r="U15" i="5"/>
  <c r="V15" i="5" s="1"/>
  <c r="T18" i="5"/>
  <c r="P29" i="5"/>
  <c r="Q29" i="5" s="1"/>
  <c r="Z18" i="5"/>
  <c r="AA18" i="5" s="1"/>
  <c r="Y29" i="5"/>
  <c r="Y18" i="5"/>
  <c r="P30" i="5"/>
  <c r="Q30" i="5" s="1"/>
  <c r="O30" i="5"/>
  <c r="U18" i="5"/>
  <c r="V18" i="5" s="1"/>
  <c r="O26" i="5"/>
  <c r="P35" i="5"/>
  <c r="Q35" i="5" s="1"/>
  <c r="O25" i="5"/>
  <c r="P25" i="5"/>
  <c r="Q25" i="5" s="1"/>
  <c r="T15" i="5"/>
  <c r="S24" i="5"/>
  <c r="X24" i="5" s="1"/>
  <c r="O24" i="5"/>
  <c r="P24" i="5"/>
  <c r="Q24" i="5" s="1"/>
  <c r="O36" i="5"/>
  <c r="U21" i="5"/>
  <c r="V21" i="5" s="1"/>
  <c r="T21" i="5"/>
  <c r="P36" i="5"/>
  <c r="Q36" i="5" s="1"/>
  <c r="Q15" i="5"/>
  <c r="Q22" i="5" s="1"/>
  <c r="P22" i="5"/>
  <c r="N22" i="5" s="1"/>
  <c r="AE18" i="5"/>
  <c r="AF18" i="5" s="1"/>
  <c r="AD18" i="5"/>
  <c r="AE16" i="5"/>
  <c r="AF16" i="5" s="1"/>
  <c r="AD16" i="5"/>
  <c r="T8" i="5"/>
  <c r="T6" i="5"/>
  <c r="C39" i="2"/>
  <c r="G13" i="5"/>
  <c r="G186" i="5" s="1"/>
  <c r="AE16" i="16" l="1"/>
  <c r="AF16" i="16" s="1"/>
  <c r="AE114" i="14"/>
  <c r="AF114" i="14" s="1"/>
  <c r="AE51" i="15"/>
  <c r="AF51" i="15" s="1"/>
  <c r="AE22" i="14"/>
  <c r="AF22" i="14"/>
  <c r="AE25" i="14"/>
  <c r="AF25" i="14" s="1"/>
  <c r="AE113" i="14"/>
  <c r="AE70" i="14"/>
  <c r="AF70" i="14" s="1"/>
  <c r="AD119" i="11"/>
  <c r="AA40" i="14"/>
  <c r="Y15" i="5"/>
  <c r="AE90" i="13"/>
  <c r="AF90" i="13" s="1"/>
  <c r="AE87" i="13"/>
  <c r="AF87" i="13" s="1"/>
  <c r="Z58" i="14"/>
  <c r="X58" i="14" s="1"/>
  <c r="AC58" i="14" s="1"/>
  <c r="AD58" i="14" s="1"/>
  <c r="AA103" i="14"/>
  <c r="AD26" i="14"/>
  <c r="Z13" i="16"/>
  <c r="X13" i="16" s="1"/>
  <c r="AD55" i="16"/>
  <c r="P60" i="16"/>
  <c r="Q60" i="16"/>
  <c r="AA31" i="15"/>
  <c r="P170" i="12"/>
  <c r="AA74" i="12"/>
  <c r="V60" i="16"/>
  <c r="T60" i="16" s="1"/>
  <c r="AA22" i="16"/>
  <c r="Z22" i="16"/>
  <c r="X22" i="16" s="1"/>
  <c r="AC22" i="16" s="1"/>
  <c r="AD22" i="16" s="1"/>
  <c r="U60" i="16"/>
  <c r="S60" i="16" s="1"/>
  <c r="Z31" i="15"/>
  <c r="X31" i="15" s="1"/>
  <c r="Y31" i="15" s="1"/>
  <c r="N13" i="15"/>
  <c r="P69" i="15"/>
  <c r="U69" i="15"/>
  <c r="S69" i="15" s="1"/>
  <c r="Q69" i="15"/>
  <c r="O69" i="15" s="1"/>
  <c r="V69" i="15"/>
  <c r="T69" i="15" s="1"/>
  <c r="Z31" i="14"/>
  <c r="X31" i="14" s="1"/>
  <c r="AC31" i="14" s="1"/>
  <c r="AD31" i="14" s="1"/>
  <c r="Z40" i="14"/>
  <c r="X40" i="14" s="1"/>
  <c r="AC40" i="14" s="1"/>
  <c r="AD40" i="14" s="1"/>
  <c r="AD29" i="14"/>
  <c r="Z22" i="14"/>
  <c r="X22" i="14" s="1"/>
  <c r="AC22" i="14" s="1"/>
  <c r="AD22" i="14" s="1"/>
  <c r="Z85" i="14"/>
  <c r="X85" i="14" s="1"/>
  <c r="AC85" i="14" s="1"/>
  <c r="AD85" i="14" s="1"/>
  <c r="AA58" i="14"/>
  <c r="AA13" i="14"/>
  <c r="AE57" i="14"/>
  <c r="AF57" i="14" s="1"/>
  <c r="AD57" i="14"/>
  <c r="AA31" i="14"/>
  <c r="AA78" i="14"/>
  <c r="AA85" i="14" s="1"/>
  <c r="Z103" i="14"/>
  <c r="X103" i="14" s="1"/>
  <c r="AC103" i="14" s="1"/>
  <c r="AD103" i="14" s="1"/>
  <c r="AA22" i="14"/>
  <c r="E12" i="2"/>
  <c r="P93" i="13"/>
  <c r="Q93" i="13"/>
  <c r="V93" i="13"/>
  <c r="T93" i="13" s="1"/>
  <c r="U93" i="13"/>
  <c r="S93" i="13" s="1"/>
  <c r="V121" i="14"/>
  <c r="T121" i="14" s="1"/>
  <c r="AA94" i="14"/>
  <c r="AE96" i="14"/>
  <c r="AD96" i="14"/>
  <c r="AE8" i="14"/>
  <c r="AF8" i="14" s="1"/>
  <c r="AD8" i="14"/>
  <c r="AE7" i="14"/>
  <c r="AD7" i="14"/>
  <c r="AA115" i="14"/>
  <c r="AD91" i="14"/>
  <c r="AE91" i="14"/>
  <c r="AF91" i="14" s="1"/>
  <c r="Z115" i="14"/>
  <c r="X115" i="14" s="1"/>
  <c r="AC115" i="14" s="1"/>
  <c r="AD115" i="14" s="1"/>
  <c r="AE97" i="14"/>
  <c r="AF97" i="14" s="1"/>
  <c r="AD97" i="14"/>
  <c r="AF52" i="14"/>
  <c r="AD92" i="14"/>
  <c r="AE92" i="14"/>
  <c r="AF92" i="14" s="1"/>
  <c r="Z13" i="14"/>
  <c r="X13" i="14" s="1"/>
  <c r="AC13" i="14" s="1"/>
  <c r="AD13" i="14" s="1"/>
  <c r="Q170" i="12"/>
  <c r="U170" i="12"/>
  <c r="S170" i="12" s="1"/>
  <c r="V170" i="12"/>
  <c r="T170" i="12" s="1"/>
  <c r="Z49" i="16"/>
  <c r="X49" i="16" s="1"/>
  <c r="Y49" i="16" s="1"/>
  <c r="AE18" i="16"/>
  <c r="AF18" i="16" s="1"/>
  <c r="AD18" i="16"/>
  <c r="AA13" i="16"/>
  <c r="O60" i="16"/>
  <c r="AA49" i="16"/>
  <c r="AA25" i="16"/>
  <c r="AA31" i="16" s="1"/>
  <c r="Z31" i="16"/>
  <c r="X31" i="16" s="1"/>
  <c r="AE34" i="16"/>
  <c r="AF34" i="16" s="1"/>
  <c r="AD34" i="16"/>
  <c r="AE25" i="16"/>
  <c r="AD25" i="16"/>
  <c r="AA58" i="16"/>
  <c r="Z58" i="16"/>
  <c r="X58" i="16" s="1"/>
  <c r="Y58" i="16" s="1"/>
  <c r="AE39" i="16"/>
  <c r="AF39" i="16" s="1"/>
  <c r="AD39" i="16"/>
  <c r="AE13" i="16"/>
  <c r="AE60" i="16" s="1"/>
  <c r="AC60" i="16" s="1"/>
  <c r="AF6" i="16"/>
  <c r="AF13" i="16" s="1"/>
  <c r="AF60" i="16" s="1"/>
  <c r="AD60" i="16" s="1"/>
  <c r="AE15" i="16"/>
  <c r="AD15" i="16"/>
  <c r="AE36" i="16"/>
  <c r="AF36" i="16" s="1"/>
  <c r="AD36" i="16"/>
  <c r="Z40" i="16"/>
  <c r="X40" i="16" s="1"/>
  <c r="AE33" i="16"/>
  <c r="AD33" i="16"/>
  <c r="AE35" i="16"/>
  <c r="AF35" i="16" s="1"/>
  <c r="AD35" i="16"/>
  <c r="AA40" i="16"/>
  <c r="N13" i="16"/>
  <c r="AE51" i="16"/>
  <c r="AD51" i="16"/>
  <c r="S13" i="16"/>
  <c r="AD26" i="15"/>
  <c r="AE26" i="15"/>
  <c r="AF26" i="15" s="1"/>
  <c r="Z49" i="15"/>
  <c r="X49" i="15" s="1"/>
  <c r="Y49" i="15" s="1"/>
  <c r="Z67" i="15"/>
  <c r="X67" i="15" s="1"/>
  <c r="AC67" i="15" s="1"/>
  <c r="AD67" i="15" s="1"/>
  <c r="Z40" i="15"/>
  <c r="X40" i="15" s="1"/>
  <c r="Y40" i="15" s="1"/>
  <c r="Z58" i="15"/>
  <c r="X58" i="15" s="1"/>
  <c r="Y58" i="15" s="1"/>
  <c r="AD25" i="15"/>
  <c r="AE25" i="15"/>
  <c r="AE13" i="15"/>
  <c r="AE69" i="15" s="1"/>
  <c r="AC69" i="15" s="1"/>
  <c r="AF6" i="15"/>
  <c r="AF13" i="15" s="1"/>
  <c r="AF69" i="15" s="1"/>
  <c r="AD69" i="15" s="1"/>
  <c r="AE21" i="15"/>
  <c r="AF21" i="15" s="1"/>
  <c r="AD21" i="15"/>
  <c r="AE15" i="15"/>
  <c r="AD15" i="15"/>
  <c r="S13" i="15"/>
  <c r="AE67" i="15"/>
  <c r="AF60" i="15"/>
  <c r="AF67" i="15" s="1"/>
  <c r="AA15" i="15"/>
  <c r="AA22" i="15" s="1"/>
  <c r="Z22" i="15"/>
  <c r="X22" i="15" s="1"/>
  <c r="AE55" i="15"/>
  <c r="AF55" i="15" s="1"/>
  <c r="AD55" i="15"/>
  <c r="AE17" i="15"/>
  <c r="AF17" i="15" s="1"/>
  <c r="AD17" i="15"/>
  <c r="AA40" i="15"/>
  <c r="AE16" i="15"/>
  <c r="AF16" i="15" s="1"/>
  <c r="AD16" i="15"/>
  <c r="X13" i="15"/>
  <c r="AE18" i="15"/>
  <c r="AF18" i="15" s="1"/>
  <c r="AD18" i="15"/>
  <c r="AE40" i="15"/>
  <c r="AF33" i="15"/>
  <c r="AF40" i="15" s="1"/>
  <c r="AE49" i="15"/>
  <c r="AF42" i="15"/>
  <c r="AF49" i="15" s="1"/>
  <c r="AA58" i="15"/>
  <c r="AE86" i="13"/>
  <c r="AE69" i="14"/>
  <c r="AD69" i="14"/>
  <c r="Z111" i="14"/>
  <c r="X111" i="14" s="1"/>
  <c r="AC111" i="14" s="1"/>
  <c r="AD111" i="14" s="1"/>
  <c r="AA105" i="14"/>
  <c r="AA111" i="14" s="1"/>
  <c r="AD110" i="14"/>
  <c r="AE110" i="14"/>
  <c r="AF110" i="14" s="1"/>
  <c r="AD109" i="14"/>
  <c r="AE109" i="14"/>
  <c r="AF109" i="14" s="1"/>
  <c r="AF78" i="14"/>
  <c r="AF85" i="14" s="1"/>
  <c r="AE85" i="14"/>
  <c r="Q121" i="14"/>
  <c r="Z94" i="14"/>
  <c r="X94" i="14" s="1"/>
  <c r="AC94" i="14" s="1"/>
  <c r="AD94" i="14" s="1"/>
  <c r="U121" i="14"/>
  <c r="S121" i="14" s="1"/>
  <c r="AA61" i="14"/>
  <c r="AA67" i="14" s="1"/>
  <c r="Z67" i="14"/>
  <c r="X67" i="14" s="1"/>
  <c r="AC67" i="14" s="1"/>
  <c r="AD67" i="14" s="1"/>
  <c r="AE75" i="14"/>
  <c r="AF75" i="14" s="1"/>
  <c r="AD75" i="14"/>
  <c r="P121" i="14"/>
  <c r="N13" i="14"/>
  <c r="AE73" i="14"/>
  <c r="AF73" i="14" s="1"/>
  <c r="AD73" i="14"/>
  <c r="AE62" i="14"/>
  <c r="AF62" i="14" s="1"/>
  <c r="AD62" i="14"/>
  <c r="AD106" i="14"/>
  <c r="AE106" i="14"/>
  <c r="AF106" i="14" s="1"/>
  <c r="AD39" i="14"/>
  <c r="AE39" i="14"/>
  <c r="AF39" i="14" s="1"/>
  <c r="AF24" i="14"/>
  <c r="AF31" i="14" s="1"/>
  <c r="AF36" i="14"/>
  <c r="AE61" i="14"/>
  <c r="AD61" i="14"/>
  <c r="AA69" i="14"/>
  <c r="AA76" i="14" s="1"/>
  <c r="Z76" i="14"/>
  <c r="X76" i="14" s="1"/>
  <c r="AC76" i="14" s="1"/>
  <c r="AD76" i="14" s="1"/>
  <c r="AF87" i="14"/>
  <c r="AE74" i="14"/>
  <c r="AF74" i="14" s="1"/>
  <c r="AD74" i="14"/>
  <c r="AD105" i="14"/>
  <c r="AE105" i="14"/>
  <c r="Z91" i="13"/>
  <c r="X91" i="13" s="1"/>
  <c r="AC91" i="13" s="1"/>
  <c r="AD91" i="13" s="1"/>
  <c r="AA91" i="13"/>
  <c r="AD36" i="13"/>
  <c r="AA76" i="13"/>
  <c r="AD56" i="13"/>
  <c r="AE83" i="13"/>
  <c r="AF83" i="13" s="1"/>
  <c r="AD83" i="13"/>
  <c r="AE79" i="13"/>
  <c r="AF79" i="13" s="1"/>
  <c r="AD79" i="13"/>
  <c r="Z13" i="13"/>
  <c r="Z76" i="13"/>
  <c r="X76" i="13" s="1"/>
  <c r="AC76" i="13" s="1"/>
  <c r="AD76" i="13" s="1"/>
  <c r="Z49" i="13"/>
  <c r="X49" i="13" s="1"/>
  <c r="AE69" i="13"/>
  <c r="AF69" i="13" s="1"/>
  <c r="AD69" i="13"/>
  <c r="AE39" i="13"/>
  <c r="AF39" i="13" s="1"/>
  <c r="AD39" i="13"/>
  <c r="AA33" i="13"/>
  <c r="AA40" i="13" s="1"/>
  <c r="Z40" i="13"/>
  <c r="X40" i="13" s="1"/>
  <c r="Z67" i="13"/>
  <c r="X67" i="13" s="1"/>
  <c r="AA60" i="13"/>
  <c r="AA67" i="13" s="1"/>
  <c r="AD15" i="13"/>
  <c r="AE15" i="13"/>
  <c r="AA27" i="13"/>
  <c r="AA31" i="13" s="1"/>
  <c r="Z31" i="13"/>
  <c r="X31" i="13" s="1"/>
  <c r="S13" i="13"/>
  <c r="Z84" i="13"/>
  <c r="X84" i="13" s="1"/>
  <c r="AA78" i="13"/>
  <c r="AA84" i="13" s="1"/>
  <c r="AE78" i="13"/>
  <c r="AD78" i="13"/>
  <c r="AE35" i="13"/>
  <c r="AF35" i="13" s="1"/>
  <c r="AD35" i="13"/>
  <c r="AD16" i="13"/>
  <c r="AE16" i="13"/>
  <c r="AF16" i="13" s="1"/>
  <c r="AE82" i="13"/>
  <c r="AF82" i="13" s="1"/>
  <c r="AD82" i="13"/>
  <c r="N13" i="13"/>
  <c r="AF25" i="13"/>
  <c r="AF31" i="13" s="1"/>
  <c r="AE31" i="13"/>
  <c r="AE13" i="13"/>
  <c r="AE93" i="13" s="1"/>
  <c r="AC93" i="13" s="1"/>
  <c r="AF6" i="13"/>
  <c r="AF13" i="13" s="1"/>
  <c r="AF93" i="13" s="1"/>
  <c r="AD93" i="13" s="1"/>
  <c r="AD66" i="13"/>
  <c r="AE66" i="13"/>
  <c r="AF66" i="13" s="1"/>
  <c r="AD60" i="13"/>
  <c r="AE60" i="13"/>
  <c r="AA58" i="13"/>
  <c r="AD65" i="13"/>
  <c r="AE65" i="13"/>
  <c r="AF65" i="13" s="1"/>
  <c r="AE51" i="13"/>
  <c r="AD51" i="13"/>
  <c r="AE34" i="13"/>
  <c r="AF34" i="13" s="1"/>
  <c r="AD34" i="13"/>
  <c r="AE33" i="13"/>
  <c r="AD33" i="13"/>
  <c r="Z22" i="13"/>
  <c r="X22" i="13" s="1"/>
  <c r="AA15" i="13"/>
  <c r="AA22" i="13" s="1"/>
  <c r="AE55" i="13"/>
  <c r="AF55" i="13" s="1"/>
  <c r="AD55" i="13"/>
  <c r="AD74" i="13"/>
  <c r="AE74" i="13"/>
  <c r="Z58" i="13"/>
  <c r="X58" i="13" s="1"/>
  <c r="AE49" i="13"/>
  <c r="AF42" i="13"/>
  <c r="AF49" i="13" s="1"/>
  <c r="AD62" i="13"/>
  <c r="AE62" i="13"/>
  <c r="AF62" i="13" s="1"/>
  <c r="AA49" i="13"/>
  <c r="AD61" i="13"/>
  <c r="AE61" i="13"/>
  <c r="AF61" i="13" s="1"/>
  <c r="AE146" i="12"/>
  <c r="AF146" i="12" s="1"/>
  <c r="AE46" i="12"/>
  <c r="AF46" i="12" s="1"/>
  <c r="Z143" i="12"/>
  <c r="X143" i="12" s="1"/>
  <c r="AA143" i="12"/>
  <c r="AE107" i="12"/>
  <c r="AF107" i="12" s="1"/>
  <c r="AE96" i="12"/>
  <c r="AF96" i="12" s="1"/>
  <c r="Z74" i="12"/>
  <c r="X74" i="12" s="1"/>
  <c r="Y74" i="12" s="1"/>
  <c r="Z54" i="12"/>
  <c r="X54" i="12" s="1"/>
  <c r="Y54" i="12" s="1"/>
  <c r="AE106" i="12"/>
  <c r="AF106" i="12" s="1"/>
  <c r="AD154" i="12"/>
  <c r="AD117" i="12"/>
  <c r="Z160" i="12"/>
  <c r="X160" i="12" s="1"/>
  <c r="AC160" i="12" s="1"/>
  <c r="AD160" i="12" s="1"/>
  <c r="AA114" i="12"/>
  <c r="AE136" i="12"/>
  <c r="AF136" i="12" s="1"/>
  <c r="AD26" i="12"/>
  <c r="AE71" i="12"/>
  <c r="AF71" i="12" s="1"/>
  <c r="AD71" i="12"/>
  <c r="AE113" i="12"/>
  <c r="AF113" i="12" s="1"/>
  <c r="AF36" i="12"/>
  <c r="AE43" i="12"/>
  <c r="AF43" i="12" s="1"/>
  <c r="AD43" i="12"/>
  <c r="AA124" i="12"/>
  <c r="Z94" i="12"/>
  <c r="X94" i="12" s="1"/>
  <c r="AC94" i="12" s="1"/>
  <c r="AD94" i="12" s="1"/>
  <c r="AE60" i="12"/>
  <c r="AF60" i="12" s="1"/>
  <c r="AD60" i="12"/>
  <c r="AE47" i="12"/>
  <c r="AF47" i="12" s="1"/>
  <c r="AD47" i="12"/>
  <c r="Z124" i="12"/>
  <c r="X124" i="12" s="1"/>
  <c r="Y124" i="12" s="1"/>
  <c r="Y24" i="12"/>
  <c r="AA44" i="12"/>
  <c r="AE38" i="12"/>
  <c r="AF38" i="12" s="1"/>
  <c r="AD38" i="12"/>
  <c r="AA54" i="12"/>
  <c r="Z44" i="12"/>
  <c r="X44" i="12" s="1"/>
  <c r="Y44" i="12" s="1"/>
  <c r="AD167" i="12"/>
  <c r="AE167" i="12"/>
  <c r="AF167" i="12" s="1"/>
  <c r="AE116" i="12"/>
  <c r="AF116" i="12" s="1"/>
  <c r="AD116" i="12"/>
  <c r="AD76" i="12"/>
  <c r="AE76" i="12"/>
  <c r="Z34" i="12"/>
  <c r="X34" i="12" s="1"/>
  <c r="Y34" i="12" s="1"/>
  <c r="AE131" i="12"/>
  <c r="AF131" i="12" s="1"/>
  <c r="AD131" i="12"/>
  <c r="AE33" i="12"/>
  <c r="AF33" i="12" s="1"/>
  <c r="AA34" i="12"/>
  <c r="Z151" i="12"/>
  <c r="X151" i="12" s="1"/>
  <c r="AC151" i="12" s="1"/>
  <c r="AD151" i="12" s="1"/>
  <c r="AE56" i="12"/>
  <c r="AD56" i="12"/>
  <c r="AD121" i="12"/>
  <c r="AE121" i="12"/>
  <c r="AF121" i="12" s="1"/>
  <c r="AE100" i="12"/>
  <c r="AF100" i="12" s="1"/>
  <c r="AD100" i="12"/>
  <c r="AD23" i="12"/>
  <c r="AE23" i="12"/>
  <c r="AA64" i="12"/>
  <c r="Z104" i="12"/>
  <c r="X104" i="12" s="1"/>
  <c r="AC104" i="12" s="1"/>
  <c r="AD104" i="12" s="1"/>
  <c r="AA76" i="12"/>
  <c r="AA84" i="12" s="1"/>
  <c r="Z84" i="12"/>
  <c r="X84" i="12" s="1"/>
  <c r="AE27" i="12"/>
  <c r="AF27" i="12" s="1"/>
  <c r="AD27" i="12"/>
  <c r="AA160" i="12"/>
  <c r="AE149" i="12"/>
  <c r="AF149" i="12" s="1"/>
  <c r="AD149" i="12"/>
  <c r="AE57" i="12"/>
  <c r="AF57" i="12" s="1"/>
  <c r="AD57" i="12"/>
  <c r="AE87" i="12"/>
  <c r="AF87" i="12" s="1"/>
  <c r="AD87" i="12"/>
  <c r="Z64" i="12"/>
  <c r="X64" i="12" s="1"/>
  <c r="Y64" i="12" s="1"/>
  <c r="AE145" i="12"/>
  <c r="AF145" i="12" s="1"/>
  <c r="AD145" i="12"/>
  <c r="Z114" i="12"/>
  <c r="X114" i="12" s="1"/>
  <c r="AC114" i="12" s="1"/>
  <c r="AD114" i="12" s="1"/>
  <c r="AA94" i="12"/>
  <c r="AE7" i="12"/>
  <c r="AF7" i="12" s="1"/>
  <c r="AD7" i="12"/>
  <c r="AE101" i="12"/>
  <c r="AF101" i="12" s="1"/>
  <c r="AD101" i="12"/>
  <c r="AE153" i="12"/>
  <c r="AF153" i="12" s="1"/>
  <c r="AD153" i="12"/>
  <c r="AD159" i="12"/>
  <c r="AE159" i="12"/>
  <c r="AF159" i="12" s="1"/>
  <c r="AD111" i="12"/>
  <c r="AE111" i="12"/>
  <c r="AF111" i="12" s="1"/>
  <c r="AF31" i="12"/>
  <c r="AA104" i="12"/>
  <c r="AA14" i="12"/>
  <c r="AD110" i="12"/>
  <c r="AE110" i="12"/>
  <c r="AF110" i="12" s="1"/>
  <c r="AF51" i="12"/>
  <c r="S14" i="12"/>
  <c r="Z14" i="12"/>
  <c r="AA162" i="12"/>
  <c r="AA168" i="12" s="1"/>
  <c r="Z168" i="12"/>
  <c r="X168" i="12" s="1"/>
  <c r="AE166" i="12"/>
  <c r="AF166" i="12" s="1"/>
  <c r="AD166" i="12"/>
  <c r="Z134" i="12"/>
  <c r="X134" i="12" s="1"/>
  <c r="AE13" i="12"/>
  <c r="AF13" i="12" s="1"/>
  <c r="AD13" i="12"/>
  <c r="AF126" i="12"/>
  <c r="AF6" i="12"/>
  <c r="N14" i="12"/>
  <c r="AF66" i="12"/>
  <c r="AE120" i="12"/>
  <c r="AD120" i="12"/>
  <c r="AE127" i="12"/>
  <c r="AF127" i="12" s="1"/>
  <c r="AD127" i="12"/>
  <c r="AA134" i="12"/>
  <c r="AF86" i="12"/>
  <c r="AE162" i="12"/>
  <c r="AD162" i="12"/>
  <c r="AE133" i="12"/>
  <c r="AF133" i="12" s="1"/>
  <c r="AD133" i="12"/>
  <c r="AA124" i="11"/>
  <c r="AD14" i="11"/>
  <c r="AA36" i="11"/>
  <c r="AD63" i="11"/>
  <c r="AA155" i="11"/>
  <c r="AD110" i="11"/>
  <c r="Z60" i="11"/>
  <c r="X60" i="11" s="1"/>
  <c r="AC60" i="11" s="1"/>
  <c r="AD60" i="11" s="1"/>
  <c r="Z36" i="11"/>
  <c r="X36" i="11" s="1"/>
  <c r="AC36" i="11" s="1"/>
  <c r="AD36" i="11" s="1"/>
  <c r="Z116" i="11"/>
  <c r="X116" i="11" s="1"/>
  <c r="AC116" i="11" s="1"/>
  <c r="AD116" i="11" s="1"/>
  <c r="AA68" i="11"/>
  <c r="Z84" i="11"/>
  <c r="X84" i="11" s="1"/>
  <c r="Y84" i="11" s="1"/>
  <c r="AA110" i="11"/>
  <c r="AA116" i="11" s="1"/>
  <c r="AE99" i="11"/>
  <c r="AF99" i="11" s="1"/>
  <c r="Z155" i="11"/>
  <c r="X155" i="11" s="1"/>
  <c r="AC155" i="11" s="1"/>
  <c r="AD155" i="11" s="1"/>
  <c r="AA54" i="11"/>
  <c r="AA60" i="11" s="1"/>
  <c r="AE78" i="11"/>
  <c r="AE84" i="11" s="1"/>
  <c r="AA132" i="11"/>
  <c r="AD122" i="11"/>
  <c r="Z132" i="11"/>
  <c r="X132" i="11" s="1"/>
  <c r="AC132" i="11" s="1"/>
  <c r="AD132" i="11" s="1"/>
  <c r="AE154" i="11"/>
  <c r="AF154" i="11" s="1"/>
  <c r="AF155" i="11" s="1"/>
  <c r="AA84" i="11"/>
  <c r="AA148" i="11"/>
  <c r="Z124" i="11"/>
  <c r="X124" i="11" s="1"/>
  <c r="AC124" i="11" s="1"/>
  <c r="AD124" i="11" s="1"/>
  <c r="AE28" i="11"/>
  <c r="Z68" i="11"/>
  <c r="X68" i="11" s="1"/>
  <c r="AC68" i="11" s="1"/>
  <c r="AD68" i="11" s="1"/>
  <c r="AA76" i="11"/>
  <c r="AA100" i="11"/>
  <c r="AA92" i="11"/>
  <c r="Z100" i="11"/>
  <c r="X100" i="11" s="1"/>
  <c r="AC100" i="11" s="1"/>
  <c r="AD100" i="11" s="1"/>
  <c r="Z148" i="11"/>
  <c r="X148" i="11" s="1"/>
  <c r="AC148" i="11" s="1"/>
  <c r="AD148" i="11" s="1"/>
  <c r="AD139" i="11"/>
  <c r="AE139" i="11"/>
  <c r="AF139" i="11" s="1"/>
  <c r="AA20" i="11"/>
  <c r="Z162" i="11"/>
  <c r="X162" i="11" s="1"/>
  <c r="AC162" i="11" s="1"/>
  <c r="AD162" i="11" s="1"/>
  <c r="AE47" i="11"/>
  <c r="AF47" i="11" s="1"/>
  <c r="AD47" i="11"/>
  <c r="AA25" i="11"/>
  <c r="AA28" i="11" s="1"/>
  <c r="Z28" i="11"/>
  <c r="X28" i="11" s="1"/>
  <c r="Z20" i="11"/>
  <c r="X20" i="11" s="1"/>
  <c r="Y20" i="11" s="1"/>
  <c r="AF28" i="11"/>
  <c r="AD118" i="11"/>
  <c r="Q164" i="11"/>
  <c r="O164" i="11" s="1"/>
  <c r="AD86" i="11"/>
  <c r="AE86" i="11"/>
  <c r="AF86" i="11" s="1"/>
  <c r="AD95" i="11"/>
  <c r="AE95" i="11"/>
  <c r="AE131" i="11"/>
  <c r="AF131" i="11" s="1"/>
  <c r="AD131" i="11"/>
  <c r="P164" i="11"/>
  <c r="AA6" i="11"/>
  <c r="AA12" i="11" s="1"/>
  <c r="Z12" i="11"/>
  <c r="AE51" i="11"/>
  <c r="AD51" i="11"/>
  <c r="U164" i="11"/>
  <c r="S164" i="11" s="1"/>
  <c r="S12" i="11"/>
  <c r="AE75" i="11"/>
  <c r="AF75" i="11" s="1"/>
  <c r="AD75" i="11"/>
  <c r="AE17" i="11"/>
  <c r="AF17" i="11" s="1"/>
  <c r="AD17" i="11"/>
  <c r="AE102" i="11"/>
  <c r="AD102" i="11"/>
  <c r="AF110" i="11"/>
  <c r="AF116" i="11" s="1"/>
  <c r="AE116" i="11"/>
  <c r="AD6" i="11"/>
  <c r="AE6" i="11"/>
  <c r="AE126" i="11"/>
  <c r="AD126" i="11"/>
  <c r="AE142" i="11"/>
  <c r="AD142" i="11"/>
  <c r="AD91" i="11"/>
  <c r="AE91" i="11"/>
  <c r="AF91" i="11" s="1"/>
  <c r="AA102" i="11"/>
  <c r="AA108" i="11" s="1"/>
  <c r="Z108" i="11"/>
  <c r="X108" i="11" s="1"/>
  <c r="V164" i="11"/>
  <c r="T164" i="11" s="1"/>
  <c r="AF54" i="11"/>
  <c r="AF60" i="11" s="1"/>
  <c r="AE60" i="11"/>
  <c r="AE11" i="11"/>
  <c r="AF11" i="11" s="1"/>
  <c r="AD11" i="11"/>
  <c r="AA52" i="11"/>
  <c r="AE40" i="11"/>
  <c r="AF40" i="11" s="1"/>
  <c r="AD40" i="11"/>
  <c r="AE7" i="11"/>
  <c r="AF7" i="11" s="1"/>
  <c r="AD7" i="11"/>
  <c r="AE138" i="11"/>
  <c r="AD138" i="11"/>
  <c r="AD157" i="11"/>
  <c r="AE157" i="11"/>
  <c r="AF118" i="11"/>
  <c r="AF124" i="11" s="1"/>
  <c r="AE124" i="11"/>
  <c r="Z52" i="11"/>
  <c r="X52" i="11" s="1"/>
  <c r="AE146" i="11"/>
  <c r="AF146" i="11" s="1"/>
  <c r="AD146" i="11"/>
  <c r="Z76" i="11"/>
  <c r="X76" i="11" s="1"/>
  <c r="AE74" i="11"/>
  <c r="AD74" i="11"/>
  <c r="AE68" i="11"/>
  <c r="AF62" i="11"/>
  <c r="AF68" i="11" s="1"/>
  <c r="Z92" i="11"/>
  <c r="X92" i="11" s="1"/>
  <c r="AE38" i="11"/>
  <c r="AD38" i="11"/>
  <c r="AA162" i="11"/>
  <c r="AE31" i="11"/>
  <c r="AD31" i="11"/>
  <c r="AA136" i="11"/>
  <c r="AA140" i="11" s="1"/>
  <c r="Z140" i="11"/>
  <c r="X140" i="11" s="1"/>
  <c r="AD8" i="11"/>
  <c r="AE8" i="11"/>
  <c r="AF8" i="11" s="1"/>
  <c r="AF14" i="11"/>
  <c r="AE158" i="11"/>
  <c r="AF158" i="11" s="1"/>
  <c r="AD158" i="11"/>
  <c r="AD107" i="11"/>
  <c r="AE107" i="11"/>
  <c r="AF107" i="11" s="1"/>
  <c r="AA38" i="11"/>
  <c r="AA44" i="11" s="1"/>
  <c r="Z44" i="11"/>
  <c r="X44" i="11" s="1"/>
  <c r="AE15" i="5"/>
  <c r="AF15" i="5" s="1"/>
  <c r="AD15" i="5"/>
  <c r="Z15" i="5"/>
  <c r="AA15" i="5" s="1"/>
  <c r="U30" i="5"/>
  <c r="V30" i="5" s="1"/>
  <c r="T30" i="5"/>
  <c r="Y30" i="5"/>
  <c r="Z30" i="5"/>
  <c r="AA30" i="5" s="1"/>
  <c r="O39" i="5"/>
  <c r="S39" i="5"/>
  <c r="X39" i="5" s="1"/>
  <c r="P39" i="5"/>
  <c r="Q39" i="5" s="1"/>
  <c r="AD17" i="5"/>
  <c r="Z29" i="5"/>
  <c r="AA29" i="5" s="1"/>
  <c r="T29" i="5"/>
  <c r="AD30" i="5"/>
  <c r="V22" i="5"/>
  <c r="AC29" i="5"/>
  <c r="AE29" i="5" s="1"/>
  <c r="AF29" i="5" s="1"/>
  <c r="U29" i="5"/>
  <c r="V29" i="5" s="1"/>
  <c r="U22" i="5"/>
  <c r="S22" i="5" s="1"/>
  <c r="O35" i="5"/>
  <c r="S35" i="5"/>
  <c r="X35" i="5" s="1"/>
  <c r="Q31" i="5"/>
  <c r="O34" i="5"/>
  <c r="S34" i="5"/>
  <c r="X34" i="5" s="1"/>
  <c r="P34" i="5"/>
  <c r="Q34" i="5" s="1"/>
  <c r="U25" i="5"/>
  <c r="V25" i="5" s="1"/>
  <c r="T25" i="5"/>
  <c r="S44" i="5"/>
  <c r="X44" i="5" s="1"/>
  <c r="U26" i="5"/>
  <c r="V26" i="5" s="1"/>
  <c r="T26" i="5"/>
  <c r="U36" i="5"/>
  <c r="V36" i="5" s="1"/>
  <c r="T36" i="5"/>
  <c r="S47" i="5"/>
  <c r="X47" i="5" s="1"/>
  <c r="O47" i="5"/>
  <c r="P47" i="5"/>
  <c r="Q47" i="5" s="1"/>
  <c r="P31" i="5"/>
  <c r="N31" i="5" s="1"/>
  <c r="O33" i="5"/>
  <c r="S33" i="5"/>
  <c r="X33" i="5" s="1"/>
  <c r="P33" i="5"/>
  <c r="Z21" i="5"/>
  <c r="Y21" i="5"/>
  <c r="AC21" i="5"/>
  <c r="T24" i="5"/>
  <c r="U24" i="5"/>
  <c r="Z8" i="5"/>
  <c r="AA8" i="5" s="1"/>
  <c r="Z6" i="5"/>
  <c r="U12" i="5"/>
  <c r="V12" i="5" s="1"/>
  <c r="Y7" i="5"/>
  <c r="AC7" i="5"/>
  <c r="Y12" i="5"/>
  <c r="AC12" i="5"/>
  <c r="Y11" i="5"/>
  <c r="AC11" i="5"/>
  <c r="P6" i="5"/>
  <c r="P7" i="5"/>
  <c r="Q7" i="5" s="1"/>
  <c r="Z7" i="5"/>
  <c r="AA7" i="5" s="1"/>
  <c r="P8" i="5"/>
  <c r="Q8" i="5" s="1"/>
  <c r="P11" i="5"/>
  <c r="Q11" i="5" s="1"/>
  <c r="Z11" i="5"/>
  <c r="AA11" i="5" s="1"/>
  <c r="P12" i="5"/>
  <c r="Q12" i="5" s="1"/>
  <c r="Z12" i="5"/>
  <c r="AA12" i="5" s="1"/>
  <c r="T7" i="5"/>
  <c r="T12" i="5"/>
  <c r="U6" i="5"/>
  <c r="U7" i="5"/>
  <c r="V7" i="5" s="1"/>
  <c r="U8" i="5"/>
  <c r="V8" i="5" s="1"/>
  <c r="AE115" i="14" l="1"/>
  <c r="AE31" i="14"/>
  <c r="AF113" i="14"/>
  <c r="AF115" i="14" s="1"/>
  <c r="AE91" i="13"/>
  <c r="AF94" i="14"/>
  <c r="AE94" i="14"/>
  <c r="Y22" i="16"/>
  <c r="AC49" i="16"/>
  <c r="AD49" i="16" s="1"/>
  <c r="AC31" i="15"/>
  <c r="AD31" i="15" s="1"/>
  <c r="AF86" i="13"/>
  <c r="AF91" i="13" s="1"/>
  <c r="AA93" i="13"/>
  <c r="Y93" i="13" s="1"/>
  <c r="AA60" i="16"/>
  <c r="Y60" i="16" s="1"/>
  <c r="Z60" i="16"/>
  <c r="X60" i="16" s="1"/>
  <c r="AC49" i="15"/>
  <c r="AD49" i="15" s="1"/>
  <c r="AA69" i="15"/>
  <c r="Y69" i="15" s="1"/>
  <c r="Z69" i="15"/>
  <c r="X69" i="15" s="1"/>
  <c r="AF58" i="14"/>
  <c r="AE58" i="14"/>
  <c r="Z93" i="13"/>
  <c r="X93" i="13" s="1"/>
  <c r="AF96" i="14"/>
  <c r="AF103" i="14" s="1"/>
  <c r="AE103" i="14"/>
  <c r="AA121" i="14"/>
  <c r="Y121" i="14" s="1"/>
  <c r="AF7" i="14"/>
  <c r="AF13" i="14" s="1"/>
  <c r="AF121" i="14" s="1"/>
  <c r="AD121" i="14" s="1"/>
  <c r="AE13" i="14"/>
  <c r="AE121" i="14" s="1"/>
  <c r="AC121" i="14" s="1"/>
  <c r="AC58" i="16"/>
  <c r="AD58" i="16" s="1"/>
  <c r="AC31" i="16"/>
  <c r="AD31" i="16" s="1"/>
  <c r="Y31" i="16"/>
  <c r="AF25" i="16"/>
  <c r="AF31" i="16" s="1"/>
  <c r="AE31" i="16"/>
  <c r="AE22" i="16"/>
  <c r="AF15" i="16"/>
  <c r="AF22" i="16" s="1"/>
  <c r="AE58" i="16"/>
  <c r="AF51" i="16"/>
  <c r="AF58" i="16" s="1"/>
  <c r="AE40" i="16"/>
  <c r="AF33" i="16"/>
  <c r="AF40" i="16" s="1"/>
  <c r="AC40" i="16"/>
  <c r="AD40" i="16" s="1"/>
  <c r="Y40" i="16"/>
  <c r="N60" i="16"/>
  <c r="Y13" i="16"/>
  <c r="AC13" i="16"/>
  <c r="AD13" i="16" s="1"/>
  <c r="Y67" i="15"/>
  <c r="AC58" i="15"/>
  <c r="AD58" i="15" s="1"/>
  <c r="AC40" i="15"/>
  <c r="AD40" i="15" s="1"/>
  <c r="AF25" i="15"/>
  <c r="AF31" i="15" s="1"/>
  <c r="AE31" i="15"/>
  <c r="AC13" i="15"/>
  <c r="AD13" i="15" s="1"/>
  <c r="Y13" i="15"/>
  <c r="AF58" i="15"/>
  <c r="AE58" i="15"/>
  <c r="AF15" i="15"/>
  <c r="AF22" i="15" s="1"/>
  <c r="AE22" i="15"/>
  <c r="N69" i="15"/>
  <c r="AC22" i="15"/>
  <c r="AD22" i="15" s="1"/>
  <c r="Y22" i="15"/>
  <c r="X13" i="13"/>
  <c r="AC13" i="13" s="1"/>
  <c r="AD13" i="13" s="1"/>
  <c r="O121" i="14"/>
  <c r="AF105" i="14"/>
  <c r="AF111" i="14" s="1"/>
  <c r="AE111" i="14"/>
  <c r="AE76" i="14"/>
  <c r="AF69" i="14"/>
  <c r="AF76" i="14" s="1"/>
  <c r="N121" i="14"/>
  <c r="AF61" i="14"/>
  <c r="AF67" i="14" s="1"/>
  <c r="AE67" i="14"/>
  <c r="Z121" i="14"/>
  <c r="X121" i="14" s="1"/>
  <c r="AE40" i="14"/>
  <c r="AF40" i="14"/>
  <c r="AC49" i="13"/>
  <c r="AD49" i="13" s="1"/>
  <c r="AC22" i="13"/>
  <c r="AD22" i="13" s="1"/>
  <c r="O93" i="13"/>
  <c r="AC31" i="13"/>
  <c r="AD31" i="13" s="1"/>
  <c r="AC40" i="13"/>
  <c r="AD40" i="13" s="1"/>
  <c r="AF51" i="13"/>
  <c r="AF58" i="13" s="1"/>
  <c r="AE58" i="13"/>
  <c r="AC84" i="13"/>
  <c r="AD84" i="13" s="1"/>
  <c r="AF74" i="13"/>
  <c r="AF76" i="13" s="1"/>
  <c r="AE76" i="13"/>
  <c r="AE40" i="13"/>
  <c r="AF33" i="13"/>
  <c r="AF40" i="13" s="1"/>
  <c r="AC67" i="13"/>
  <c r="AD67" i="13" s="1"/>
  <c r="AC58" i="13"/>
  <c r="AD58" i="13" s="1"/>
  <c r="AE67" i="13"/>
  <c r="AF60" i="13"/>
  <c r="AF67" i="13" s="1"/>
  <c r="AE22" i="13"/>
  <c r="AF15" i="13"/>
  <c r="AF22" i="13" s="1"/>
  <c r="N93" i="13"/>
  <c r="AF78" i="13"/>
  <c r="AF84" i="13" s="1"/>
  <c r="AE84" i="13"/>
  <c r="AA170" i="12"/>
  <c r="Y170" i="12" s="1"/>
  <c r="Z170" i="12"/>
  <c r="Y104" i="12"/>
  <c r="AC124" i="12"/>
  <c r="AD124" i="12" s="1"/>
  <c r="AF143" i="12"/>
  <c r="Y143" i="12"/>
  <c r="AC143" i="12"/>
  <c r="AD143" i="12" s="1"/>
  <c r="AE143" i="12"/>
  <c r="AC64" i="12"/>
  <c r="AD64" i="12" s="1"/>
  <c r="AC44" i="12"/>
  <c r="AD44" i="12" s="1"/>
  <c r="AC54" i="12"/>
  <c r="AD54" i="12" s="1"/>
  <c r="AC74" i="12"/>
  <c r="AD74" i="12" s="1"/>
  <c r="AF160" i="12"/>
  <c r="AF54" i="12"/>
  <c r="Y160" i="12"/>
  <c r="AF74" i="12"/>
  <c r="Y94" i="12"/>
  <c r="AE74" i="12"/>
  <c r="AF34" i="12"/>
  <c r="AE44" i="12"/>
  <c r="Y151" i="12"/>
  <c r="AF44" i="12"/>
  <c r="AE54" i="12"/>
  <c r="Y84" i="12"/>
  <c r="AC84" i="12"/>
  <c r="AD84" i="12" s="1"/>
  <c r="AE64" i="12"/>
  <c r="AF56" i="12"/>
  <c r="AF64" i="12" s="1"/>
  <c r="AE84" i="12"/>
  <c r="AF76" i="12"/>
  <c r="AF84" i="12" s="1"/>
  <c r="AE151" i="12"/>
  <c r="AF151" i="12"/>
  <c r="AE104" i="12"/>
  <c r="AF94" i="12"/>
  <c r="Y114" i="12"/>
  <c r="AE160" i="12"/>
  <c r="AC34" i="12"/>
  <c r="AD34" i="12" s="1"/>
  <c r="AF104" i="12"/>
  <c r="AE94" i="12"/>
  <c r="AF23" i="12"/>
  <c r="AF24" i="12" s="1"/>
  <c r="AE24" i="12"/>
  <c r="AE34" i="12"/>
  <c r="X170" i="12"/>
  <c r="X14" i="12"/>
  <c r="AE134" i="12"/>
  <c r="N170" i="12"/>
  <c r="AF120" i="12"/>
  <c r="AF124" i="12" s="1"/>
  <c r="AE124" i="12"/>
  <c r="O170" i="12"/>
  <c r="AF162" i="12"/>
  <c r="AF168" i="12" s="1"/>
  <c r="AE168" i="12"/>
  <c r="AF14" i="12"/>
  <c r="AF170" i="12" s="1"/>
  <c r="AD170" i="12" s="1"/>
  <c r="AE14" i="12"/>
  <c r="AE170" i="12" s="1"/>
  <c r="AC170" i="12" s="1"/>
  <c r="AC168" i="12"/>
  <c r="AD168" i="12" s="1"/>
  <c r="Y168" i="12"/>
  <c r="AF134" i="12"/>
  <c r="AC134" i="12"/>
  <c r="AD134" i="12" s="1"/>
  <c r="Y134" i="12"/>
  <c r="AF114" i="12"/>
  <c r="AE114" i="12"/>
  <c r="Y36" i="11"/>
  <c r="AC84" i="11"/>
  <c r="AD84" i="11" s="1"/>
  <c r="Y68" i="11"/>
  <c r="Y60" i="11"/>
  <c r="Y155" i="11"/>
  <c r="Y116" i="11"/>
  <c r="Y100" i="11"/>
  <c r="AF92" i="11"/>
  <c r="AC20" i="11"/>
  <c r="AD20" i="11" s="1"/>
  <c r="AF78" i="11"/>
  <c r="AF84" i="11" s="1"/>
  <c r="Y124" i="11"/>
  <c r="AE155" i="11"/>
  <c r="Y132" i="11"/>
  <c r="Y162" i="11"/>
  <c r="Y148" i="11"/>
  <c r="AF20" i="11"/>
  <c r="AE20" i="11"/>
  <c r="AF95" i="11"/>
  <c r="AF100" i="11" s="1"/>
  <c r="AE100" i="11"/>
  <c r="AC28" i="11"/>
  <c r="AD28" i="11" s="1"/>
  <c r="Y28" i="11"/>
  <c r="Y140" i="11"/>
  <c r="AC140" i="11"/>
  <c r="AD140" i="11" s="1"/>
  <c r="AC52" i="11"/>
  <c r="AD52" i="11" s="1"/>
  <c r="Y52" i="11"/>
  <c r="AE12" i="11"/>
  <c r="AE164" i="11" s="1"/>
  <c r="AC164" i="11" s="1"/>
  <c r="AF6" i="11"/>
  <c r="AF12" i="11" s="1"/>
  <c r="AF164" i="11" s="1"/>
  <c r="AD164" i="11" s="1"/>
  <c r="N164" i="11"/>
  <c r="AC44" i="11"/>
  <c r="AD44" i="11" s="1"/>
  <c r="Y44" i="11"/>
  <c r="AE108" i="11"/>
  <c r="AF102" i="11"/>
  <c r="AF108" i="11" s="1"/>
  <c r="AF51" i="11"/>
  <c r="AF52" i="11" s="1"/>
  <c r="AE52" i="11"/>
  <c r="AE44" i="11"/>
  <c r="AF38" i="11"/>
  <c r="AF44" i="11" s="1"/>
  <c r="AE148" i="11"/>
  <c r="AF142" i="11"/>
  <c r="AF148" i="11" s="1"/>
  <c r="Y92" i="11"/>
  <c r="AC92" i="11"/>
  <c r="AD92" i="11" s="1"/>
  <c r="AF74" i="11"/>
  <c r="AF76" i="11" s="1"/>
  <c r="AE76" i="11"/>
  <c r="AE162" i="11"/>
  <c r="AF157" i="11"/>
  <c r="AF162" i="11" s="1"/>
  <c r="AE92" i="11"/>
  <c r="AE132" i="11"/>
  <c r="AF126" i="11"/>
  <c r="AF132" i="11" s="1"/>
  <c r="Z164" i="11"/>
  <c r="X164" i="11" s="1"/>
  <c r="X12" i="11"/>
  <c r="Y76" i="11"/>
  <c r="AC76" i="11"/>
  <c r="AD76" i="11" s="1"/>
  <c r="Y108" i="11"/>
  <c r="AC108" i="11"/>
  <c r="AD108" i="11" s="1"/>
  <c r="AA164" i="11"/>
  <c r="AF31" i="11"/>
  <c r="AF36" i="11" s="1"/>
  <c r="AE36" i="11"/>
  <c r="AF138" i="11"/>
  <c r="AF140" i="11" s="1"/>
  <c r="AE140" i="11"/>
  <c r="P40" i="5"/>
  <c r="N40" i="5" s="1"/>
  <c r="T39" i="5"/>
  <c r="U39" i="5"/>
  <c r="V39" i="5" s="1"/>
  <c r="AD29" i="5"/>
  <c r="O48" i="5"/>
  <c r="T35" i="5"/>
  <c r="P44" i="5"/>
  <c r="Q44" i="5" s="1"/>
  <c r="O44" i="5"/>
  <c r="S55" i="5"/>
  <c r="X55" i="5" s="1"/>
  <c r="U35" i="5"/>
  <c r="V35" i="5" s="1"/>
  <c r="S48" i="5"/>
  <c r="X48" i="5" s="1"/>
  <c r="P48" i="5"/>
  <c r="Q48" i="5" s="1"/>
  <c r="Z25" i="5"/>
  <c r="AA25" i="5" s="1"/>
  <c r="Y25" i="5"/>
  <c r="AC25" i="5"/>
  <c r="P43" i="5"/>
  <c r="Q43" i="5" s="1"/>
  <c r="S43" i="5"/>
  <c r="X43" i="5" s="1"/>
  <c r="O43" i="5"/>
  <c r="U34" i="5"/>
  <c r="V34" i="5" s="1"/>
  <c r="T34" i="5"/>
  <c r="Y26" i="5"/>
  <c r="Z26" i="5"/>
  <c r="AA26" i="5" s="1"/>
  <c r="AC26" i="5"/>
  <c r="T44" i="5"/>
  <c r="U44" i="5"/>
  <c r="V44" i="5" s="1"/>
  <c r="Y35" i="5"/>
  <c r="AC35" i="5"/>
  <c r="Z35" i="5"/>
  <c r="AA35" i="5" s="1"/>
  <c r="Q33" i="5"/>
  <c r="Q40" i="5" s="1"/>
  <c r="T47" i="5"/>
  <c r="U47" i="5"/>
  <c r="V47" i="5" s="1"/>
  <c r="O57" i="5"/>
  <c r="S57" i="5"/>
  <c r="X57" i="5" s="1"/>
  <c r="P57" i="5"/>
  <c r="Q57" i="5" s="1"/>
  <c r="AE21" i="5"/>
  <c r="AD21" i="5"/>
  <c r="S42" i="5"/>
  <c r="X42" i="5" s="1"/>
  <c r="P42" i="5"/>
  <c r="O42" i="5"/>
  <c r="V24" i="5"/>
  <c r="V31" i="5" s="1"/>
  <c r="U31" i="5"/>
  <c r="S31" i="5" s="1"/>
  <c r="Y24" i="5"/>
  <c r="Z24" i="5"/>
  <c r="AC24" i="5"/>
  <c r="S56" i="5"/>
  <c r="X56" i="5" s="1"/>
  <c r="O56" i="5"/>
  <c r="P56" i="5"/>
  <c r="Q56" i="5" s="1"/>
  <c r="U33" i="5"/>
  <c r="T33" i="5"/>
  <c r="AA21" i="5"/>
  <c r="AA22" i="5" s="1"/>
  <c r="Z22" i="5"/>
  <c r="X22" i="5" s="1"/>
  <c r="Z36" i="5"/>
  <c r="AA36" i="5" s="1"/>
  <c r="AC36" i="5"/>
  <c r="Y36" i="5"/>
  <c r="V6" i="5"/>
  <c r="V13" i="5" s="1"/>
  <c r="U13" i="5"/>
  <c r="Z13" i="5"/>
  <c r="AA6" i="5"/>
  <c r="AA13" i="5" s="1"/>
  <c r="AE12" i="5"/>
  <c r="AF12" i="5" s="1"/>
  <c r="AD12" i="5"/>
  <c r="P13" i="5"/>
  <c r="Q6" i="5"/>
  <c r="Q13" i="5" s="1"/>
  <c r="Y8" i="5"/>
  <c r="AC8" i="5"/>
  <c r="Y6" i="5"/>
  <c r="AC6" i="5"/>
  <c r="AE11" i="5"/>
  <c r="AF11" i="5" s="1"/>
  <c r="AD11" i="5"/>
  <c r="AE7" i="5"/>
  <c r="AF7" i="5" s="1"/>
  <c r="AD7" i="5"/>
  <c r="P79" i="15" l="1"/>
  <c r="D10" i="2" s="1"/>
  <c r="L37" i="2"/>
  <c r="P131" i="14"/>
  <c r="D8" i="2" s="1"/>
  <c r="P124" i="14"/>
  <c r="C8" i="2" s="1"/>
  <c r="P70" i="16"/>
  <c r="P63" i="16"/>
  <c r="P72" i="15"/>
  <c r="C10" i="2" s="1"/>
  <c r="P103" i="13"/>
  <c r="P96" i="13"/>
  <c r="P173" i="12"/>
  <c r="C7" i="2" s="1"/>
  <c r="P180" i="12"/>
  <c r="D7" i="2" s="1"/>
  <c r="AC14" i="12"/>
  <c r="AD14" i="12" s="1"/>
  <c r="Y14" i="12"/>
  <c r="P167" i="11"/>
  <c r="Y164" i="11"/>
  <c r="P174" i="11"/>
  <c r="D6" i="2" s="1"/>
  <c r="Y12" i="11"/>
  <c r="AC12" i="11"/>
  <c r="AD12" i="11" s="1"/>
  <c r="O55" i="5"/>
  <c r="P55" i="5"/>
  <c r="Q55" i="5" s="1"/>
  <c r="U40" i="5"/>
  <c r="S40" i="5" s="1"/>
  <c r="Y39" i="5"/>
  <c r="Z39" i="5"/>
  <c r="AA39" i="5" s="1"/>
  <c r="AC39" i="5"/>
  <c r="O62" i="5"/>
  <c r="T48" i="5"/>
  <c r="U48" i="5"/>
  <c r="V48" i="5" s="1"/>
  <c r="AD26" i="5"/>
  <c r="AE26" i="5"/>
  <c r="AF26" i="5" s="1"/>
  <c r="AE25" i="5"/>
  <c r="AF25" i="5" s="1"/>
  <c r="AD25" i="5"/>
  <c r="AC34" i="5"/>
  <c r="Y34" i="5"/>
  <c r="Z34" i="5"/>
  <c r="AA34" i="5" s="1"/>
  <c r="U43" i="5"/>
  <c r="V43" i="5" s="1"/>
  <c r="T43" i="5"/>
  <c r="S52" i="5"/>
  <c r="X52" i="5" s="1"/>
  <c r="O52" i="5"/>
  <c r="P52" i="5"/>
  <c r="Q52" i="5" s="1"/>
  <c r="T57" i="5"/>
  <c r="U57" i="5"/>
  <c r="V57" i="5" s="1"/>
  <c r="AE35" i="5"/>
  <c r="AF35" i="5" s="1"/>
  <c r="AD35" i="5"/>
  <c r="Q42" i="5"/>
  <c r="Q49" i="5" s="1"/>
  <c r="P49" i="5"/>
  <c r="N49" i="5" s="1"/>
  <c r="AC22" i="5"/>
  <c r="AD22" i="5" s="1"/>
  <c r="Y22" i="5"/>
  <c r="S51" i="5"/>
  <c r="X51" i="5" s="1"/>
  <c r="O51" i="5"/>
  <c r="P51" i="5"/>
  <c r="AE24" i="5"/>
  <c r="AD24" i="5"/>
  <c r="T42" i="5"/>
  <c r="U42" i="5"/>
  <c r="AA24" i="5"/>
  <c r="AA31" i="5" s="1"/>
  <c r="Z31" i="5"/>
  <c r="X31" i="5" s="1"/>
  <c r="Z47" i="5"/>
  <c r="AA47" i="5" s="1"/>
  <c r="AC47" i="5"/>
  <c r="Y47" i="5"/>
  <c r="Y48" i="5"/>
  <c r="Z48" i="5"/>
  <c r="AA48" i="5" s="1"/>
  <c r="AC48" i="5"/>
  <c r="S66" i="5"/>
  <c r="X66" i="5" s="1"/>
  <c r="O66" i="5"/>
  <c r="P66" i="5"/>
  <c r="Q66" i="5" s="1"/>
  <c r="U55" i="5"/>
  <c r="V55" i="5" s="1"/>
  <c r="T55" i="5"/>
  <c r="Y44" i="5"/>
  <c r="Z44" i="5"/>
  <c r="AA44" i="5" s="1"/>
  <c r="AC44" i="5"/>
  <c r="AD36" i="5"/>
  <c r="AE36" i="5"/>
  <c r="AF36" i="5" s="1"/>
  <c r="V33" i="5"/>
  <c r="V40" i="5" s="1"/>
  <c r="O65" i="5"/>
  <c r="P65" i="5"/>
  <c r="Q65" i="5" s="1"/>
  <c r="AF21" i="5"/>
  <c r="AF22" i="5" s="1"/>
  <c r="AE22" i="5"/>
  <c r="AC33" i="5"/>
  <c r="Y33" i="5"/>
  <c r="Z33" i="5"/>
  <c r="T56" i="5"/>
  <c r="U56" i="5"/>
  <c r="V56" i="5" s="1"/>
  <c r="N13" i="5"/>
  <c r="X13" i="5"/>
  <c r="Y13" i="5" s="1"/>
  <c r="S13" i="5"/>
  <c r="F53" i="2"/>
  <c r="L36" i="2"/>
  <c r="L28" i="2"/>
  <c r="E53" i="2"/>
  <c r="D53" i="2"/>
  <c r="C53" i="2"/>
  <c r="L31" i="2"/>
  <c r="L33" i="2"/>
  <c r="L35" i="2"/>
  <c r="L34" i="2"/>
  <c r="L30" i="2"/>
  <c r="L32" i="2"/>
  <c r="L29" i="2"/>
  <c r="AE6" i="5"/>
  <c r="AD6" i="5"/>
  <c r="AE8" i="5"/>
  <c r="AF8" i="5" s="1"/>
  <c r="AD8" i="5"/>
  <c r="P80" i="15" l="1"/>
  <c r="G10" i="2" s="1"/>
  <c r="P82" i="15"/>
  <c r="P84" i="15" s="1"/>
  <c r="J10" i="2" s="1"/>
  <c r="M36" i="2"/>
  <c r="P134" i="14"/>
  <c r="K8" i="2" s="1"/>
  <c r="P125" i="14"/>
  <c r="F8" i="2" s="1"/>
  <c r="P132" i="14"/>
  <c r="G8" i="2" s="1"/>
  <c r="P127" i="14"/>
  <c r="I8" i="2" s="1"/>
  <c r="P73" i="16"/>
  <c r="D11" i="2"/>
  <c r="P64" i="16"/>
  <c r="F11" i="2" s="1"/>
  <c r="C11" i="2"/>
  <c r="P99" i="13"/>
  <c r="C9" i="2"/>
  <c r="P104" i="13"/>
  <c r="G9" i="2" s="1"/>
  <c r="D9" i="2"/>
  <c r="P168" i="11"/>
  <c r="F6" i="2" s="1"/>
  <c r="C6" i="2"/>
  <c r="P71" i="16"/>
  <c r="G11" i="2" s="1"/>
  <c r="P66" i="16"/>
  <c r="P73" i="15"/>
  <c r="F10" i="2" s="1"/>
  <c r="P75" i="15"/>
  <c r="P106" i="13"/>
  <c r="P97" i="13"/>
  <c r="F9" i="2" s="1"/>
  <c r="P174" i="12"/>
  <c r="F7" i="2" s="1"/>
  <c r="P176" i="12"/>
  <c r="P183" i="12"/>
  <c r="P181" i="12"/>
  <c r="G7" i="2" s="1"/>
  <c r="P170" i="11"/>
  <c r="P175" i="11"/>
  <c r="G6" i="2" s="1"/>
  <c r="P177" i="11"/>
  <c r="Z40" i="5"/>
  <c r="X40" i="5" s="1"/>
  <c r="AC40" i="5" s="1"/>
  <c r="AD40" i="5" s="1"/>
  <c r="AE39" i="5"/>
  <c r="AF39" i="5" s="1"/>
  <c r="AD39" i="5"/>
  <c r="P62" i="5"/>
  <c r="Q62" i="5" s="1"/>
  <c r="O73" i="5"/>
  <c r="G53" i="2"/>
  <c r="AD34" i="5"/>
  <c r="AE34" i="5"/>
  <c r="AF34" i="5" s="1"/>
  <c r="U52" i="5"/>
  <c r="V52" i="5" s="1"/>
  <c r="T52" i="5"/>
  <c r="O61" i="5"/>
  <c r="P61" i="5"/>
  <c r="Q61" i="5" s="1"/>
  <c r="S61" i="5"/>
  <c r="X61" i="5" s="1"/>
  <c r="AC43" i="5"/>
  <c r="Y43" i="5"/>
  <c r="Z43" i="5"/>
  <c r="AA43" i="5" s="1"/>
  <c r="AE33" i="5"/>
  <c r="AD33" i="5"/>
  <c r="O74" i="5"/>
  <c r="S74" i="5"/>
  <c r="X74" i="5" s="1"/>
  <c r="P74" i="5"/>
  <c r="Q74" i="5" s="1"/>
  <c r="T66" i="5"/>
  <c r="U66" i="5"/>
  <c r="V66" i="5" s="1"/>
  <c r="V42" i="5"/>
  <c r="V49" i="5" s="1"/>
  <c r="U49" i="5"/>
  <c r="S49" i="5" s="1"/>
  <c r="AE47" i="5"/>
  <c r="AF47" i="5" s="1"/>
  <c r="AD47" i="5"/>
  <c r="AE31" i="5"/>
  <c r="AF24" i="5"/>
  <c r="AF31" i="5" s="1"/>
  <c r="AC31" i="5"/>
  <c r="AD31" i="5" s="1"/>
  <c r="Y31" i="5"/>
  <c r="Q51" i="5"/>
  <c r="Q58" i="5" s="1"/>
  <c r="P58" i="5"/>
  <c r="O60" i="5"/>
  <c r="S60" i="5"/>
  <c r="X60" i="5" s="1"/>
  <c r="P60" i="5"/>
  <c r="T65" i="5"/>
  <c r="U65" i="5"/>
  <c r="V65" i="5" s="1"/>
  <c r="S75" i="5"/>
  <c r="X75" i="5" s="1"/>
  <c r="O75" i="5"/>
  <c r="P75" i="5"/>
  <c r="Q75" i="5" s="1"/>
  <c r="U51" i="5"/>
  <c r="T51" i="5"/>
  <c r="Z42" i="5"/>
  <c r="Y42" i="5"/>
  <c r="AC42" i="5"/>
  <c r="AC55" i="5"/>
  <c r="Y55" i="5"/>
  <c r="Z55" i="5"/>
  <c r="AA55" i="5" s="1"/>
  <c r="Z56" i="5"/>
  <c r="AA56" i="5" s="1"/>
  <c r="Y56" i="5"/>
  <c r="AC56" i="5"/>
  <c r="AA33" i="5"/>
  <c r="AA40" i="5" s="1"/>
  <c r="AE44" i="5"/>
  <c r="AF44" i="5" s="1"/>
  <c r="AD44" i="5"/>
  <c r="AD48" i="5"/>
  <c r="AE48" i="5"/>
  <c r="AF48" i="5" s="1"/>
  <c r="Y57" i="5"/>
  <c r="AC57" i="5"/>
  <c r="Z57" i="5"/>
  <c r="AA57" i="5" s="1"/>
  <c r="AC13" i="5"/>
  <c r="AD13" i="5" s="1"/>
  <c r="M31" i="2"/>
  <c r="M33" i="2"/>
  <c r="L39" i="2"/>
  <c r="M27" i="2"/>
  <c r="AE13" i="5"/>
  <c r="AE186" i="5" s="1"/>
  <c r="AC186" i="5" s="1"/>
  <c r="AF6" i="5"/>
  <c r="AF13" i="5" s="1"/>
  <c r="AF186" i="5" s="1"/>
  <c r="AD186" i="5" s="1"/>
  <c r="K10" i="2" l="1"/>
  <c r="P129" i="14"/>
  <c r="H8" i="2" s="1"/>
  <c r="P136" i="14"/>
  <c r="J8" i="2" s="1"/>
  <c r="M39" i="2"/>
  <c r="P68" i="16"/>
  <c r="H11" i="2" s="1"/>
  <c r="I11" i="2"/>
  <c r="P75" i="16"/>
  <c r="J11" i="2" s="1"/>
  <c r="K11" i="2"/>
  <c r="P77" i="15"/>
  <c r="H10" i="2" s="1"/>
  <c r="I10" i="2"/>
  <c r="P108" i="13"/>
  <c r="J9" i="2" s="1"/>
  <c r="K9" i="2"/>
  <c r="P101" i="13"/>
  <c r="H9" i="2" s="1"/>
  <c r="I9" i="2"/>
  <c r="P185" i="12"/>
  <c r="J7" i="2" s="1"/>
  <c r="K7" i="2"/>
  <c r="P178" i="12"/>
  <c r="H7" i="2" s="1"/>
  <c r="I7" i="2"/>
  <c r="P179" i="11"/>
  <c r="J6" i="2" s="1"/>
  <c r="K6" i="2"/>
  <c r="P172" i="11"/>
  <c r="H6" i="2" s="1"/>
  <c r="I6" i="2"/>
  <c r="N58" i="5"/>
  <c r="AE40" i="5"/>
  <c r="Y40" i="5"/>
  <c r="O82" i="5"/>
  <c r="P73" i="5"/>
  <c r="Q73" i="5" s="1"/>
  <c r="U62" i="5"/>
  <c r="V62" i="5" s="1"/>
  <c r="T62" i="5"/>
  <c r="S73" i="5"/>
  <c r="S70" i="5"/>
  <c r="X70" i="5" s="1"/>
  <c r="P70" i="5"/>
  <c r="Q70" i="5" s="1"/>
  <c r="O70" i="5"/>
  <c r="Z52" i="5"/>
  <c r="AA52" i="5" s="1"/>
  <c r="AC52" i="5"/>
  <c r="Y52" i="5"/>
  <c r="AD43" i="5"/>
  <c r="AE43" i="5"/>
  <c r="AF43" i="5" s="1"/>
  <c r="U61" i="5"/>
  <c r="V61" i="5" s="1"/>
  <c r="T61" i="5"/>
  <c r="AE42" i="5"/>
  <c r="AD42" i="5"/>
  <c r="AE57" i="5"/>
  <c r="AF57" i="5" s="1"/>
  <c r="AD57" i="5"/>
  <c r="U75" i="5"/>
  <c r="V75" i="5" s="1"/>
  <c r="T75" i="5"/>
  <c r="Y66" i="5"/>
  <c r="Z66" i="5"/>
  <c r="AA66" i="5" s="1"/>
  <c r="AC66" i="5"/>
  <c r="AE56" i="5"/>
  <c r="AF56" i="5" s="1"/>
  <c r="AD56" i="5"/>
  <c r="Y65" i="5"/>
  <c r="AC65" i="5"/>
  <c r="Z65" i="5"/>
  <c r="AA65" i="5" s="1"/>
  <c r="U74" i="5"/>
  <c r="V74" i="5" s="1"/>
  <c r="T74" i="5"/>
  <c r="U58" i="5"/>
  <c r="V51" i="5"/>
  <c r="V58" i="5" s="1"/>
  <c r="Z51" i="5"/>
  <c r="AC51" i="5"/>
  <c r="Y51" i="5"/>
  <c r="Q60" i="5"/>
  <c r="Q67" i="5" s="1"/>
  <c r="P67" i="5"/>
  <c r="N67" i="5" s="1"/>
  <c r="O83" i="5"/>
  <c r="S83" i="5"/>
  <c r="X83" i="5" s="1"/>
  <c r="P83" i="5"/>
  <c r="Q83" i="5" s="1"/>
  <c r="Y62" i="5"/>
  <c r="Z62" i="5"/>
  <c r="AA62" i="5" s="1"/>
  <c r="AC62" i="5"/>
  <c r="S84" i="5"/>
  <c r="X84" i="5" s="1"/>
  <c r="O84" i="5"/>
  <c r="P84" i="5"/>
  <c r="Q84" i="5" s="1"/>
  <c r="AA42" i="5"/>
  <c r="AA49" i="5" s="1"/>
  <c r="Z49" i="5"/>
  <c r="X49" i="5" s="1"/>
  <c r="O69" i="5"/>
  <c r="S69" i="5"/>
  <c r="X69" i="5" s="1"/>
  <c r="P69" i="5"/>
  <c r="AE55" i="5"/>
  <c r="AF55" i="5" s="1"/>
  <c r="AD55" i="5"/>
  <c r="T60" i="5"/>
  <c r="U60" i="5"/>
  <c r="AF33" i="5"/>
  <c r="AF40" i="5" s="1"/>
  <c r="N33" i="2"/>
  <c r="N27" i="2"/>
  <c r="U73" i="5" l="1"/>
  <c r="V73" i="5" s="1"/>
  <c r="X73" i="5"/>
  <c r="AC73" i="5" s="1"/>
  <c r="P82" i="5"/>
  <c r="Q82" i="5" s="1"/>
  <c r="T73" i="5"/>
  <c r="S91" i="5"/>
  <c r="X91" i="5" s="1"/>
  <c r="S82" i="5"/>
  <c r="S79" i="5"/>
  <c r="X79" i="5" s="1"/>
  <c r="O79" i="5"/>
  <c r="P79" i="5"/>
  <c r="Q79" i="5" s="1"/>
  <c r="AD52" i="5"/>
  <c r="AE52" i="5"/>
  <c r="AF52" i="5" s="1"/>
  <c r="Y61" i="5"/>
  <c r="AC61" i="5"/>
  <c r="Z61" i="5"/>
  <c r="AA61" i="5" s="1"/>
  <c r="U70" i="5"/>
  <c r="V70" i="5" s="1"/>
  <c r="T70" i="5"/>
  <c r="N39" i="2"/>
  <c r="T69" i="5"/>
  <c r="U69" i="5"/>
  <c r="AE62" i="5"/>
  <c r="AF62" i="5" s="1"/>
  <c r="AD62" i="5"/>
  <c r="AC74" i="5"/>
  <c r="Z74" i="5"/>
  <c r="AA74" i="5" s="1"/>
  <c r="Y74" i="5"/>
  <c r="AF42" i="5"/>
  <c r="AF49" i="5" s="1"/>
  <c r="AE49" i="5"/>
  <c r="U83" i="5"/>
  <c r="V83" i="5" s="1"/>
  <c r="T83" i="5"/>
  <c r="S58" i="5"/>
  <c r="Y60" i="5"/>
  <c r="Z60" i="5"/>
  <c r="AC60" i="5"/>
  <c r="S92" i="5"/>
  <c r="X92" i="5" s="1"/>
  <c r="O92" i="5"/>
  <c r="P92" i="5"/>
  <c r="Q92" i="5" s="1"/>
  <c r="AC49" i="5"/>
  <c r="AD49" i="5" s="1"/>
  <c r="Y49" i="5"/>
  <c r="AE66" i="5"/>
  <c r="AF66" i="5" s="1"/>
  <c r="AD66" i="5"/>
  <c r="V60" i="5"/>
  <c r="V67" i="5" s="1"/>
  <c r="U67" i="5"/>
  <c r="S67" i="5" s="1"/>
  <c r="AE65" i="5"/>
  <c r="AF65" i="5" s="1"/>
  <c r="AD65" i="5"/>
  <c r="Q69" i="5"/>
  <c r="Q76" i="5" s="1"/>
  <c r="P76" i="5"/>
  <c r="N76" i="5" s="1"/>
  <c r="S93" i="5"/>
  <c r="X93" i="5" s="1"/>
  <c r="O93" i="5"/>
  <c r="P93" i="5"/>
  <c r="Q93" i="5" s="1"/>
  <c r="AE51" i="5"/>
  <c r="AD51" i="5"/>
  <c r="O78" i="5"/>
  <c r="S78" i="5"/>
  <c r="X78" i="5" s="1"/>
  <c r="P78" i="5"/>
  <c r="U84" i="5"/>
  <c r="V84" i="5" s="1"/>
  <c r="T84" i="5"/>
  <c r="AA51" i="5"/>
  <c r="AA58" i="5" s="1"/>
  <c r="Z58" i="5"/>
  <c r="X58" i="5" s="1"/>
  <c r="Y75" i="5"/>
  <c r="AC75" i="5"/>
  <c r="Z75" i="5"/>
  <c r="AA75" i="5" s="1"/>
  <c r="T82" i="5" l="1"/>
  <c r="X82" i="5"/>
  <c r="Y82" i="5" s="1"/>
  <c r="Z73" i="5"/>
  <c r="AA73" i="5" s="1"/>
  <c r="Y73" i="5"/>
  <c r="U82" i="5"/>
  <c r="V82" i="5" s="1"/>
  <c r="O91" i="5"/>
  <c r="S100" i="5"/>
  <c r="X100" i="5" s="1"/>
  <c r="P91" i="5"/>
  <c r="Q91" i="5" s="1"/>
  <c r="AC70" i="5"/>
  <c r="Z70" i="5"/>
  <c r="AA70" i="5" s="1"/>
  <c r="Y70" i="5"/>
  <c r="AE61" i="5"/>
  <c r="AF61" i="5" s="1"/>
  <c r="AD61" i="5"/>
  <c r="U79" i="5"/>
  <c r="V79" i="5" s="1"/>
  <c r="T79" i="5"/>
  <c r="S88" i="5"/>
  <c r="X88" i="5" s="1"/>
  <c r="O88" i="5"/>
  <c r="P88" i="5"/>
  <c r="Q88" i="5" s="1"/>
  <c r="O101" i="5"/>
  <c r="P101" i="5"/>
  <c r="Q101" i="5" s="1"/>
  <c r="S101" i="5"/>
  <c r="X101" i="5" s="1"/>
  <c r="Y58" i="5"/>
  <c r="AC58" i="5"/>
  <c r="AD58" i="5" s="1"/>
  <c r="AF51" i="5"/>
  <c r="AF58" i="5" s="1"/>
  <c r="AE58" i="5"/>
  <c r="T92" i="5"/>
  <c r="U92" i="5"/>
  <c r="V92" i="5" s="1"/>
  <c r="AD60" i="5"/>
  <c r="AE60" i="5"/>
  <c r="AD74" i="5"/>
  <c r="AE74" i="5"/>
  <c r="AF74" i="5" s="1"/>
  <c r="S102" i="5"/>
  <c r="X102" i="5" s="1"/>
  <c r="O102" i="5"/>
  <c r="P102" i="5"/>
  <c r="Q102" i="5" s="1"/>
  <c r="AC84" i="5"/>
  <c r="Z84" i="5"/>
  <c r="AA84" i="5" s="1"/>
  <c r="Y84" i="5"/>
  <c r="U93" i="5"/>
  <c r="V93" i="5" s="1"/>
  <c r="T93" i="5"/>
  <c r="U76" i="5"/>
  <c r="V69" i="5"/>
  <c r="V76" i="5" s="1"/>
  <c r="O87" i="5"/>
  <c r="S87" i="5"/>
  <c r="X87" i="5" s="1"/>
  <c r="P87" i="5"/>
  <c r="T91" i="5"/>
  <c r="U91" i="5"/>
  <c r="V91" i="5" s="1"/>
  <c r="Z83" i="5"/>
  <c r="AA83" i="5" s="1"/>
  <c r="Y83" i="5"/>
  <c r="AC83" i="5"/>
  <c r="AE73" i="5"/>
  <c r="AF73" i="5" s="1"/>
  <c r="AD73" i="5"/>
  <c r="AA60" i="5"/>
  <c r="AA67" i="5" s="1"/>
  <c r="Z67" i="5"/>
  <c r="X67" i="5" s="1"/>
  <c r="P85" i="5"/>
  <c r="Q78" i="5"/>
  <c r="Q85" i="5" s="1"/>
  <c r="AE75" i="5"/>
  <c r="AF75" i="5" s="1"/>
  <c r="AD75" i="5"/>
  <c r="T78" i="5"/>
  <c r="U78" i="5"/>
  <c r="Z69" i="5"/>
  <c r="AC69" i="5"/>
  <c r="Y69" i="5"/>
  <c r="S76" i="5" l="1"/>
  <c r="Z82" i="5"/>
  <c r="AA82" i="5" s="1"/>
  <c r="AC82" i="5"/>
  <c r="AE82" i="5" s="1"/>
  <c r="AF82" i="5" s="1"/>
  <c r="P100" i="5"/>
  <c r="Q100" i="5" s="1"/>
  <c r="O100" i="5"/>
  <c r="P109" i="5"/>
  <c r="Q109" i="5" s="1"/>
  <c r="AC79" i="5"/>
  <c r="Y79" i="5"/>
  <c r="Z79" i="5"/>
  <c r="AA79" i="5" s="1"/>
  <c r="P97" i="5"/>
  <c r="Q97" i="5" s="1"/>
  <c r="O97" i="5"/>
  <c r="S97" i="5"/>
  <c r="X97" i="5" s="1"/>
  <c r="T88" i="5"/>
  <c r="U88" i="5"/>
  <c r="V88" i="5" s="1"/>
  <c r="AE70" i="5"/>
  <c r="AF70" i="5" s="1"/>
  <c r="AD70" i="5"/>
  <c r="AC78" i="5"/>
  <c r="Z78" i="5"/>
  <c r="Y78" i="5"/>
  <c r="AA69" i="5"/>
  <c r="AA76" i="5" s="1"/>
  <c r="Z76" i="5"/>
  <c r="Q87" i="5"/>
  <c r="Q94" i="5" s="1"/>
  <c r="P94" i="5"/>
  <c r="U85" i="5"/>
  <c r="S85" i="5" s="1"/>
  <c r="V78" i="5"/>
  <c r="V85" i="5" s="1"/>
  <c r="N85" i="5"/>
  <c r="T87" i="5"/>
  <c r="U87" i="5"/>
  <c r="S96" i="5"/>
  <c r="X96" i="5" s="1"/>
  <c r="O96" i="5"/>
  <c r="P96" i="5"/>
  <c r="T102" i="5"/>
  <c r="U102" i="5"/>
  <c r="V102" i="5" s="1"/>
  <c r="AE69" i="5"/>
  <c r="AD69" i="5"/>
  <c r="AF60" i="5"/>
  <c r="AF67" i="5" s="1"/>
  <c r="AE67" i="5"/>
  <c r="T100" i="5"/>
  <c r="U100" i="5"/>
  <c r="V100" i="5" s="1"/>
  <c r="Z91" i="5"/>
  <c r="AA91" i="5" s="1"/>
  <c r="Y91" i="5"/>
  <c r="AC91" i="5"/>
  <c r="U101" i="5"/>
  <c r="V101" i="5" s="1"/>
  <c r="T101" i="5"/>
  <c r="AE84" i="5"/>
  <c r="AF84" i="5" s="1"/>
  <c r="AD84" i="5"/>
  <c r="Y67" i="5"/>
  <c r="AC67" i="5"/>
  <c r="AD67" i="5" s="1"/>
  <c r="AE83" i="5"/>
  <c r="AF83" i="5" s="1"/>
  <c r="AD83" i="5"/>
  <c r="Z93" i="5"/>
  <c r="AA93" i="5" s="1"/>
  <c r="Y93" i="5"/>
  <c r="AC93" i="5"/>
  <c r="O111" i="5"/>
  <c r="S111" i="5"/>
  <c r="X111" i="5" s="1"/>
  <c r="P111" i="5"/>
  <c r="Q111" i="5" s="1"/>
  <c r="Z92" i="5"/>
  <c r="AA92" i="5" s="1"/>
  <c r="AC92" i="5"/>
  <c r="Y92" i="5"/>
  <c r="S110" i="5"/>
  <c r="X110" i="5" s="1"/>
  <c r="O110" i="5"/>
  <c r="P110" i="5"/>
  <c r="Q110" i="5" s="1"/>
  <c r="N94" i="5" l="1"/>
  <c r="S109" i="5"/>
  <c r="X109" i="5" s="1"/>
  <c r="O109" i="5"/>
  <c r="S118" i="5"/>
  <c r="X118" i="5" s="1"/>
  <c r="AD82" i="5"/>
  <c r="T97" i="5"/>
  <c r="U97" i="5"/>
  <c r="V97" i="5" s="1"/>
  <c r="S106" i="5"/>
  <c r="X106" i="5" s="1"/>
  <c r="O106" i="5"/>
  <c r="P106" i="5"/>
  <c r="Q106" i="5" s="1"/>
  <c r="Z88" i="5"/>
  <c r="AA88" i="5" s="1"/>
  <c r="Y88" i="5"/>
  <c r="AC88" i="5"/>
  <c r="AD79" i="5"/>
  <c r="AE79" i="5"/>
  <c r="AF79" i="5" s="1"/>
  <c r="O105" i="5"/>
  <c r="S105" i="5"/>
  <c r="X105" i="5" s="1"/>
  <c r="P105" i="5"/>
  <c r="S119" i="5"/>
  <c r="X119" i="5" s="1"/>
  <c r="AE93" i="5"/>
  <c r="AF93" i="5" s="1"/>
  <c r="AD93" i="5"/>
  <c r="AD91" i="5"/>
  <c r="AE91" i="5"/>
  <c r="AF91" i="5" s="1"/>
  <c r="U94" i="5"/>
  <c r="V87" i="5"/>
  <c r="V94" i="5" s="1"/>
  <c r="X76" i="5"/>
  <c r="Z102" i="5"/>
  <c r="AA102" i="5" s="1"/>
  <c r="Y102" i="5"/>
  <c r="AC102" i="5"/>
  <c r="Z101" i="5"/>
  <c r="AA101" i="5" s="1"/>
  <c r="Y101" i="5"/>
  <c r="AC101" i="5"/>
  <c r="Q96" i="5"/>
  <c r="Q103" i="5" s="1"/>
  <c r="P103" i="5"/>
  <c r="N103" i="5" s="1"/>
  <c r="U111" i="5"/>
  <c r="V111" i="5" s="1"/>
  <c r="T111" i="5"/>
  <c r="T110" i="5"/>
  <c r="U110" i="5"/>
  <c r="V110" i="5" s="1"/>
  <c r="AE76" i="5"/>
  <c r="AF69" i="5"/>
  <c r="AF76" i="5" s="1"/>
  <c r="AE92" i="5"/>
  <c r="AF92" i="5" s="1"/>
  <c r="AD92" i="5"/>
  <c r="Z87" i="5"/>
  <c r="Y87" i="5"/>
  <c r="AC87" i="5"/>
  <c r="AA78" i="5"/>
  <c r="AA85" i="5" s="1"/>
  <c r="Z85" i="5"/>
  <c r="X85" i="5" s="1"/>
  <c r="S120" i="5"/>
  <c r="X120" i="5" s="1"/>
  <c r="Z100" i="5"/>
  <c r="AA100" i="5" s="1"/>
  <c r="Y100" i="5"/>
  <c r="AC100" i="5"/>
  <c r="U96" i="5"/>
  <c r="T96" i="5"/>
  <c r="AD78" i="5"/>
  <c r="AE78" i="5"/>
  <c r="S94" i="5" l="1"/>
  <c r="U109" i="5"/>
  <c r="V109" i="5" s="1"/>
  <c r="T109" i="5"/>
  <c r="S127" i="5"/>
  <c r="X127" i="5" s="1"/>
  <c r="S115" i="5"/>
  <c r="X115" i="5" s="1"/>
  <c r="T106" i="5"/>
  <c r="U106" i="5"/>
  <c r="V106" i="5" s="1"/>
  <c r="AE88" i="5"/>
  <c r="AF88" i="5" s="1"/>
  <c r="AD88" i="5"/>
  <c r="Y97" i="5"/>
  <c r="AC97" i="5"/>
  <c r="Z97" i="5"/>
  <c r="AA97" i="5" s="1"/>
  <c r="AE85" i="5"/>
  <c r="AF78" i="5"/>
  <c r="AF85" i="5" s="1"/>
  <c r="T120" i="5"/>
  <c r="U120" i="5"/>
  <c r="V120" i="5" s="1"/>
  <c r="Z110" i="5"/>
  <c r="AA110" i="5" s="1"/>
  <c r="AC110" i="5"/>
  <c r="Y110" i="5"/>
  <c r="T119" i="5"/>
  <c r="U119" i="5"/>
  <c r="V119" i="5" s="1"/>
  <c r="Y85" i="5"/>
  <c r="AC85" i="5"/>
  <c r="AD85" i="5" s="1"/>
  <c r="U118" i="5"/>
  <c r="V118" i="5" s="1"/>
  <c r="T118" i="5"/>
  <c r="AE102" i="5"/>
  <c r="AF102" i="5" s="1"/>
  <c r="AD102" i="5"/>
  <c r="V96" i="5"/>
  <c r="V103" i="5" s="1"/>
  <c r="U103" i="5"/>
  <c r="S103" i="5" s="1"/>
  <c r="AD87" i="5"/>
  <c r="AE87" i="5"/>
  <c r="Z111" i="5"/>
  <c r="AA111" i="5" s="1"/>
  <c r="Y111" i="5"/>
  <c r="AC111" i="5"/>
  <c r="P112" i="5"/>
  <c r="Q105" i="5"/>
  <c r="Q112" i="5" s="1"/>
  <c r="Z96" i="5"/>
  <c r="AC96" i="5"/>
  <c r="Y96" i="5"/>
  <c r="T105" i="5"/>
  <c r="U105" i="5"/>
  <c r="Z109" i="5"/>
  <c r="AA109" i="5" s="1"/>
  <c r="Y109" i="5"/>
  <c r="AC109" i="5"/>
  <c r="AE101" i="5"/>
  <c r="AF101" i="5" s="1"/>
  <c r="AD101" i="5"/>
  <c r="AD100" i="5"/>
  <c r="AE100" i="5"/>
  <c r="AF100" i="5" s="1"/>
  <c r="O129" i="5"/>
  <c r="S129" i="5"/>
  <c r="X129" i="5" s="1"/>
  <c r="P129" i="5"/>
  <c r="Q129" i="5" s="1"/>
  <c r="S114" i="5"/>
  <c r="X114" i="5" s="1"/>
  <c r="O114" i="5"/>
  <c r="AA87" i="5"/>
  <c r="AA94" i="5" s="1"/>
  <c r="Z94" i="5"/>
  <c r="X94" i="5" s="1"/>
  <c r="AC76" i="5"/>
  <c r="AD76" i="5" s="1"/>
  <c r="Y76" i="5"/>
  <c r="S128" i="5"/>
  <c r="X128" i="5" s="1"/>
  <c r="O128" i="5"/>
  <c r="P128" i="5"/>
  <c r="Q128" i="5" s="1"/>
  <c r="O183" i="5" l="1"/>
  <c r="S183" i="5"/>
  <c r="X183" i="5" s="1"/>
  <c r="P183" i="5"/>
  <c r="Q183" i="5" s="1"/>
  <c r="O182" i="5"/>
  <c r="S182" i="5"/>
  <c r="X182" i="5" s="1"/>
  <c r="P182" i="5"/>
  <c r="Q182" i="5" s="1"/>
  <c r="O173" i="5"/>
  <c r="S173" i="5"/>
  <c r="X173" i="5" s="1"/>
  <c r="P173" i="5"/>
  <c r="Q173" i="5" s="1"/>
  <c r="O174" i="5"/>
  <c r="S174" i="5"/>
  <c r="X174" i="5" s="1"/>
  <c r="P174" i="5"/>
  <c r="Q174" i="5" s="1"/>
  <c r="S165" i="5"/>
  <c r="X165" i="5" s="1"/>
  <c r="O165" i="5"/>
  <c r="P165" i="5"/>
  <c r="Q165" i="5" s="1"/>
  <c r="S164" i="5"/>
  <c r="X164" i="5" s="1"/>
  <c r="O164" i="5"/>
  <c r="P164" i="5"/>
  <c r="Q164" i="5" s="1"/>
  <c r="S155" i="5"/>
  <c r="X155" i="5" s="1"/>
  <c r="O155" i="5"/>
  <c r="P155" i="5"/>
  <c r="Q155" i="5" s="1"/>
  <c r="P127" i="5"/>
  <c r="Q127" i="5" s="1"/>
  <c r="O156" i="5"/>
  <c r="S156" i="5"/>
  <c r="X156" i="5" s="1"/>
  <c r="P156" i="5"/>
  <c r="Q156" i="5" s="1"/>
  <c r="O127" i="5"/>
  <c r="O146" i="5"/>
  <c r="S146" i="5"/>
  <c r="X146" i="5" s="1"/>
  <c r="P146" i="5"/>
  <c r="Q146" i="5" s="1"/>
  <c r="O147" i="5"/>
  <c r="S147" i="5"/>
  <c r="X147" i="5" s="1"/>
  <c r="P147" i="5"/>
  <c r="Q147" i="5" s="1"/>
  <c r="Z106" i="5"/>
  <c r="AA106" i="5" s="1"/>
  <c r="AC106" i="5"/>
  <c r="Y106" i="5"/>
  <c r="T115" i="5"/>
  <c r="U115" i="5"/>
  <c r="V115" i="5" s="1"/>
  <c r="AD97" i="5"/>
  <c r="AE97" i="5"/>
  <c r="AF97" i="5" s="1"/>
  <c r="S124" i="5"/>
  <c r="X124" i="5" s="1"/>
  <c r="P124" i="5"/>
  <c r="Q124" i="5" s="1"/>
  <c r="O124" i="5"/>
  <c r="N112" i="5"/>
  <c r="AE111" i="5"/>
  <c r="AF111" i="5" s="1"/>
  <c r="AD111" i="5"/>
  <c r="P121" i="5"/>
  <c r="T129" i="5"/>
  <c r="U129" i="5"/>
  <c r="V129" i="5" s="1"/>
  <c r="Z118" i="5"/>
  <c r="AA118" i="5" s="1"/>
  <c r="Y118" i="5"/>
  <c r="AC118" i="5"/>
  <c r="T128" i="5"/>
  <c r="U128" i="5"/>
  <c r="V128" i="5" s="1"/>
  <c r="U112" i="5"/>
  <c r="V105" i="5"/>
  <c r="V112" i="5" s="1"/>
  <c r="AA96" i="5"/>
  <c r="AA103" i="5" s="1"/>
  <c r="Z103" i="5"/>
  <c r="AD110" i="5"/>
  <c r="AE110" i="5"/>
  <c r="AF110" i="5" s="1"/>
  <c r="Z105" i="5"/>
  <c r="Y105" i="5"/>
  <c r="AC105" i="5"/>
  <c r="U127" i="5"/>
  <c r="V127" i="5" s="1"/>
  <c r="T127" i="5"/>
  <c r="AE109" i="5"/>
  <c r="AF109" i="5" s="1"/>
  <c r="AD109" i="5"/>
  <c r="AC120" i="5"/>
  <c r="Z120" i="5"/>
  <c r="AA120" i="5" s="1"/>
  <c r="Y120" i="5"/>
  <c r="O123" i="5"/>
  <c r="S123" i="5"/>
  <c r="X123" i="5" s="1"/>
  <c r="P123" i="5"/>
  <c r="S138" i="5"/>
  <c r="X138" i="5" s="1"/>
  <c r="O138" i="5"/>
  <c r="P138" i="5"/>
  <c r="Q138" i="5" s="1"/>
  <c r="AF87" i="5"/>
  <c r="AF94" i="5" s="1"/>
  <c r="AE94" i="5"/>
  <c r="S137" i="5"/>
  <c r="X137" i="5" s="1"/>
  <c r="O137" i="5"/>
  <c r="P137" i="5"/>
  <c r="Q137" i="5" s="1"/>
  <c r="AC94" i="5"/>
  <c r="AD94" i="5" s="1"/>
  <c r="Y94" i="5"/>
  <c r="U114" i="5"/>
  <c r="T114" i="5"/>
  <c r="AE96" i="5"/>
  <c r="AD96" i="5"/>
  <c r="Z119" i="5"/>
  <c r="AA119" i="5" s="1"/>
  <c r="Y119" i="5"/>
  <c r="AC119" i="5"/>
  <c r="N121" i="5" l="1"/>
  <c r="P136" i="5"/>
  <c r="Q136" i="5" s="1"/>
  <c r="T182" i="5"/>
  <c r="U182" i="5"/>
  <c r="V182" i="5" s="1"/>
  <c r="S181" i="5"/>
  <c r="X181" i="5" s="1"/>
  <c r="O181" i="5"/>
  <c r="P181" i="5"/>
  <c r="Q181" i="5" s="1"/>
  <c r="U183" i="5"/>
  <c r="V183" i="5" s="1"/>
  <c r="T183" i="5"/>
  <c r="S178" i="5"/>
  <c r="X178" i="5" s="1"/>
  <c r="O178" i="5"/>
  <c r="P178" i="5"/>
  <c r="Q178" i="5" s="1"/>
  <c r="S177" i="5"/>
  <c r="X177" i="5" s="1"/>
  <c r="O177" i="5"/>
  <c r="P177" i="5"/>
  <c r="S154" i="5"/>
  <c r="S169" i="5"/>
  <c r="X169" i="5" s="1"/>
  <c r="O169" i="5"/>
  <c r="P169" i="5"/>
  <c r="Q169" i="5" s="1"/>
  <c r="U174" i="5"/>
  <c r="V174" i="5" s="1"/>
  <c r="T174" i="5"/>
  <c r="O136" i="5"/>
  <c r="S168" i="5"/>
  <c r="X168" i="5" s="1"/>
  <c r="O168" i="5"/>
  <c r="P168" i="5"/>
  <c r="S172" i="5"/>
  <c r="X172" i="5" s="1"/>
  <c r="O172" i="5"/>
  <c r="P172" i="5"/>
  <c r="Q172" i="5" s="1"/>
  <c r="U173" i="5"/>
  <c r="V173" i="5" s="1"/>
  <c r="T173" i="5"/>
  <c r="S136" i="5"/>
  <c r="P145" i="5"/>
  <c r="Q145" i="5" s="1"/>
  <c r="O145" i="5"/>
  <c r="P154" i="5"/>
  <c r="Q154" i="5" s="1"/>
  <c r="S145" i="5"/>
  <c r="O154" i="5"/>
  <c r="U164" i="5"/>
  <c r="V164" i="5" s="1"/>
  <c r="T164" i="5"/>
  <c r="U165" i="5"/>
  <c r="V165" i="5" s="1"/>
  <c r="T165" i="5"/>
  <c r="O160" i="5"/>
  <c r="S160" i="5"/>
  <c r="X160" i="5" s="1"/>
  <c r="P160" i="5"/>
  <c r="Q160" i="5" s="1"/>
  <c r="S163" i="5"/>
  <c r="X163" i="5" s="1"/>
  <c r="O163" i="5"/>
  <c r="P163" i="5"/>
  <c r="Q163" i="5" s="1"/>
  <c r="S159" i="5"/>
  <c r="X159" i="5" s="1"/>
  <c r="O159" i="5"/>
  <c r="P159" i="5"/>
  <c r="S151" i="5"/>
  <c r="X151" i="5" s="1"/>
  <c r="O151" i="5"/>
  <c r="P151" i="5"/>
  <c r="Q151" i="5" s="1"/>
  <c r="U155" i="5"/>
  <c r="V155" i="5" s="1"/>
  <c r="T155" i="5"/>
  <c r="S150" i="5"/>
  <c r="X150" i="5" s="1"/>
  <c r="O150" i="5"/>
  <c r="P150" i="5"/>
  <c r="U156" i="5"/>
  <c r="V156" i="5" s="1"/>
  <c r="T156" i="5"/>
  <c r="T147" i="5"/>
  <c r="U147" i="5"/>
  <c r="V147" i="5" s="1"/>
  <c r="S142" i="5"/>
  <c r="X142" i="5" s="1"/>
  <c r="O142" i="5"/>
  <c r="P142" i="5"/>
  <c r="Q142" i="5" s="1"/>
  <c r="O141" i="5"/>
  <c r="S141" i="5"/>
  <c r="X141" i="5" s="1"/>
  <c r="P141" i="5"/>
  <c r="U146" i="5"/>
  <c r="V146" i="5" s="1"/>
  <c r="T146" i="5"/>
  <c r="Z115" i="5"/>
  <c r="AA115" i="5" s="1"/>
  <c r="Y115" i="5"/>
  <c r="AC115" i="5"/>
  <c r="O133" i="5"/>
  <c r="S133" i="5"/>
  <c r="X133" i="5" s="1"/>
  <c r="P133" i="5"/>
  <c r="Q133" i="5" s="1"/>
  <c r="AE106" i="5"/>
  <c r="AF106" i="5" s="1"/>
  <c r="AD106" i="5"/>
  <c r="T124" i="5"/>
  <c r="U124" i="5"/>
  <c r="V124" i="5" s="1"/>
  <c r="AA105" i="5"/>
  <c r="AA112" i="5" s="1"/>
  <c r="Z112" i="5"/>
  <c r="X112" i="5" s="1"/>
  <c r="U137" i="5"/>
  <c r="V137" i="5" s="1"/>
  <c r="T137" i="5"/>
  <c r="Z129" i="5"/>
  <c r="AA129" i="5" s="1"/>
  <c r="Y129" i="5"/>
  <c r="AC129" i="5"/>
  <c r="V114" i="5"/>
  <c r="V121" i="5" s="1"/>
  <c r="U121" i="5"/>
  <c r="AE119" i="5"/>
  <c r="AF119" i="5" s="1"/>
  <c r="AD119" i="5"/>
  <c r="AC127" i="5"/>
  <c r="Z127" i="5"/>
  <c r="AA127" i="5" s="1"/>
  <c r="Y127" i="5"/>
  <c r="U138" i="5"/>
  <c r="V138" i="5" s="1"/>
  <c r="T138" i="5"/>
  <c r="X103" i="5"/>
  <c r="S132" i="5"/>
  <c r="X132" i="5" s="1"/>
  <c r="P132" i="5"/>
  <c r="O132" i="5"/>
  <c r="AF96" i="5"/>
  <c r="AF103" i="5" s="1"/>
  <c r="AE103" i="5"/>
  <c r="U123" i="5"/>
  <c r="T123" i="5"/>
  <c r="S112" i="5"/>
  <c r="AC114" i="5"/>
  <c r="Z114" i="5"/>
  <c r="Y114" i="5"/>
  <c r="Z128" i="5"/>
  <c r="AA128" i="5" s="1"/>
  <c r="Y128" i="5"/>
  <c r="AC128" i="5"/>
  <c r="AD120" i="5"/>
  <c r="AE120" i="5"/>
  <c r="AF120" i="5" s="1"/>
  <c r="AE118" i="5"/>
  <c r="AF118" i="5" s="1"/>
  <c r="AD118" i="5"/>
  <c r="AD105" i="5"/>
  <c r="AE105" i="5"/>
  <c r="P130" i="5"/>
  <c r="Q123" i="5"/>
  <c r="Q130" i="5" s="1"/>
  <c r="T145" i="5" l="1"/>
  <c r="X145" i="5"/>
  <c r="Z145" i="5" s="1"/>
  <c r="AA145" i="5" s="1"/>
  <c r="S121" i="5"/>
  <c r="T154" i="5"/>
  <c r="X154" i="5"/>
  <c r="Z154" i="5" s="1"/>
  <c r="AA154" i="5" s="1"/>
  <c r="U136" i="5"/>
  <c r="V136" i="5" s="1"/>
  <c r="X136" i="5"/>
  <c r="Y136" i="5"/>
  <c r="U145" i="5"/>
  <c r="V145" i="5" s="1"/>
  <c r="P184" i="5"/>
  <c r="N184" i="5" s="1"/>
  <c r="Q177" i="5"/>
  <c r="Q184" i="5" s="1"/>
  <c r="U154" i="5"/>
  <c r="V154" i="5" s="1"/>
  <c r="U181" i="5"/>
  <c r="V181" i="5" s="1"/>
  <c r="T181" i="5"/>
  <c r="T178" i="5"/>
  <c r="U178" i="5"/>
  <c r="V178" i="5" s="1"/>
  <c r="Y182" i="5"/>
  <c r="AC182" i="5"/>
  <c r="Z182" i="5"/>
  <c r="AA182" i="5" s="1"/>
  <c r="T177" i="5"/>
  <c r="U177" i="5"/>
  <c r="AC183" i="5"/>
  <c r="Y183" i="5"/>
  <c r="Z183" i="5"/>
  <c r="AA183" i="5" s="1"/>
  <c r="T169" i="5"/>
  <c r="U169" i="5"/>
  <c r="V169" i="5" s="1"/>
  <c r="T168" i="5"/>
  <c r="U168" i="5"/>
  <c r="Y173" i="5"/>
  <c r="AC173" i="5"/>
  <c r="Z173" i="5"/>
  <c r="AA173" i="5" s="1"/>
  <c r="T172" i="5"/>
  <c r="U172" i="5"/>
  <c r="V172" i="5" s="1"/>
  <c r="T136" i="5"/>
  <c r="Y174" i="5"/>
  <c r="AC174" i="5"/>
  <c r="Z174" i="5"/>
  <c r="AA174" i="5" s="1"/>
  <c r="P175" i="5"/>
  <c r="N175" i="5" s="1"/>
  <c r="Q168" i="5"/>
  <c r="Q175" i="5" s="1"/>
  <c r="T160" i="5"/>
  <c r="U160" i="5"/>
  <c r="V160" i="5" s="1"/>
  <c r="Q159" i="5"/>
  <c r="Q166" i="5" s="1"/>
  <c r="P166" i="5"/>
  <c r="N166" i="5" s="1"/>
  <c r="Y165" i="5"/>
  <c r="AC165" i="5"/>
  <c r="Z165" i="5"/>
  <c r="AA165" i="5" s="1"/>
  <c r="T159" i="5"/>
  <c r="U159" i="5"/>
  <c r="U163" i="5"/>
  <c r="V163" i="5" s="1"/>
  <c r="T163" i="5"/>
  <c r="AC164" i="5"/>
  <c r="Y164" i="5"/>
  <c r="Z164" i="5"/>
  <c r="AA164" i="5" s="1"/>
  <c r="Y156" i="5"/>
  <c r="AC156" i="5"/>
  <c r="Z156" i="5"/>
  <c r="AA156" i="5" s="1"/>
  <c r="T150" i="5"/>
  <c r="U150" i="5"/>
  <c r="Y155" i="5"/>
  <c r="AC155" i="5"/>
  <c r="Z155" i="5"/>
  <c r="AA155" i="5" s="1"/>
  <c r="P157" i="5"/>
  <c r="N157" i="5" s="1"/>
  <c r="Q150" i="5"/>
  <c r="Q157" i="5" s="1"/>
  <c r="T151" i="5"/>
  <c r="U151" i="5"/>
  <c r="V151" i="5" s="1"/>
  <c r="Y147" i="5"/>
  <c r="AC147" i="5"/>
  <c r="Z147" i="5"/>
  <c r="AA147" i="5" s="1"/>
  <c r="P148" i="5"/>
  <c r="N148" i="5" s="1"/>
  <c r="Q141" i="5"/>
  <c r="Q148" i="5" s="1"/>
  <c r="T141" i="5"/>
  <c r="U141" i="5"/>
  <c r="T142" i="5"/>
  <c r="U142" i="5"/>
  <c r="V142" i="5" s="1"/>
  <c r="Y146" i="5"/>
  <c r="AC146" i="5"/>
  <c r="Z146" i="5"/>
  <c r="AA146" i="5" s="1"/>
  <c r="U133" i="5"/>
  <c r="V133" i="5" s="1"/>
  <c r="T133" i="5"/>
  <c r="AC124" i="5"/>
  <c r="Y124" i="5"/>
  <c r="Z124" i="5"/>
  <c r="AA124" i="5" s="1"/>
  <c r="AE115" i="5"/>
  <c r="AF115" i="5" s="1"/>
  <c r="AD115" i="5"/>
  <c r="AD128" i="5"/>
  <c r="AE128" i="5"/>
  <c r="AF128" i="5" s="1"/>
  <c r="AE129" i="5"/>
  <c r="AF129" i="5" s="1"/>
  <c r="AD129" i="5"/>
  <c r="Q132" i="5"/>
  <c r="Q139" i="5" s="1"/>
  <c r="P139" i="5"/>
  <c r="N139" i="5" s="1"/>
  <c r="T132" i="5"/>
  <c r="U132" i="5"/>
  <c r="V123" i="5"/>
  <c r="V130" i="5" s="1"/>
  <c r="U130" i="5"/>
  <c r="AE114" i="5"/>
  <c r="AD114" i="5"/>
  <c r="Y123" i="5"/>
  <c r="AC123" i="5"/>
  <c r="Z123" i="5"/>
  <c r="AE127" i="5"/>
  <c r="AF127" i="5" s="1"/>
  <c r="AD127" i="5"/>
  <c r="Z121" i="5"/>
  <c r="AA114" i="5"/>
  <c r="AA121" i="5" s="1"/>
  <c r="AC103" i="5"/>
  <c r="AD103" i="5" s="1"/>
  <c r="Y103" i="5"/>
  <c r="AC137" i="5"/>
  <c r="Y137" i="5"/>
  <c r="Z137" i="5"/>
  <c r="AA137" i="5" s="1"/>
  <c r="N130" i="5"/>
  <c r="Y112" i="5"/>
  <c r="AC112" i="5"/>
  <c r="AD112" i="5" s="1"/>
  <c r="AF105" i="5"/>
  <c r="AF112" i="5" s="1"/>
  <c r="AE112" i="5"/>
  <c r="AC138" i="5"/>
  <c r="Y138" i="5"/>
  <c r="Z138" i="5"/>
  <c r="AA138" i="5" s="1"/>
  <c r="Q186" i="5" l="1"/>
  <c r="P186" i="5"/>
  <c r="N186" i="5" s="1"/>
  <c r="Z136" i="5"/>
  <c r="AA136" i="5" s="1"/>
  <c r="AC136" i="5"/>
  <c r="AD136" i="5" s="1"/>
  <c r="Y145" i="5"/>
  <c r="AC154" i="5"/>
  <c r="AD154" i="5" s="1"/>
  <c r="AC145" i="5"/>
  <c r="AE145" i="5" s="1"/>
  <c r="AF145" i="5" s="1"/>
  <c r="Y154" i="5"/>
  <c r="AC181" i="5"/>
  <c r="Y181" i="5"/>
  <c r="Z181" i="5"/>
  <c r="AA181" i="5" s="1"/>
  <c r="AE182" i="5"/>
  <c r="AF182" i="5" s="1"/>
  <c r="AD182" i="5"/>
  <c r="U184" i="5"/>
  <c r="S184" i="5" s="1"/>
  <c r="V177" i="5"/>
  <c r="V184" i="5" s="1"/>
  <c r="AC177" i="5"/>
  <c r="Y177" i="5"/>
  <c r="Z177" i="5"/>
  <c r="AE183" i="5"/>
  <c r="AF183" i="5" s="1"/>
  <c r="AD183" i="5"/>
  <c r="Y178" i="5"/>
  <c r="AC178" i="5"/>
  <c r="Z178" i="5"/>
  <c r="AA178" i="5" s="1"/>
  <c r="AE173" i="5"/>
  <c r="AF173" i="5" s="1"/>
  <c r="AD173" i="5"/>
  <c r="AD174" i="5"/>
  <c r="AE174" i="5"/>
  <c r="AF174" i="5" s="1"/>
  <c r="Y168" i="5"/>
  <c r="AC168" i="5"/>
  <c r="Z168" i="5"/>
  <c r="AC172" i="5"/>
  <c r="Y172" i="5"/>
  <c r="Z172" i="5"/>
  <c r="AA172" i="5" s="1"/>
  <c r="Y169" i="5"/>
  <c r="AC169" i="5"/>
  <c r="Z169" i="5"/>
  <c r="AA169" i="5" s="1"/>
  <c r="U175" i="5"/>
  <c r="S175" i="5" s="1"/>
  <c r="V168" i="5"/>
  <c r="V175" i="5" s="1"/>
  <c r="AC163" i="5"/>
  <c r="Y163" i="5"/>
  <c r="Z163" i="5"/>
  <c r="AA163" i="5" s="1"/>
  <c r="U166" i="5"/>
  <c r="S166" i="5" s="1"/>
  <c r="V159" i="5"/>
  <c r="V166" i="5" s="1"/>
  <c r="Y159" i="5"/>
  <c r="AC159" i="5"/>
  <c r="Z159" i="5"/>
  <c r="Y160" i="5"/>
  <c r="AC160" i="5"/>
  <c r="Z160" i="5"/>
  <c r="AA160" i="5" s="1"/>
  <c r="AE164" i="5"/>
  <c r="AF164" i="5" s="1"/>
  <c r="AD164" i="5"/>
  <c r="AE165" i="5"/>
  <c r="AF165" i="5" s="1"/>
  <c r="AD165" i="5"/>
  <c r="AE154" i="5"/>
  <c r="AF154" i="5" s="1"/>
  <c r="U157" i="5"/>
  <c r="S157" i="5" s="1"/>
  <c r="V150" i="5"/>
  <c r="V157" i="5" s="1"/>
  <c r="AC150" i="5"/>
  <c r="Y150" i="5"/>
  <c r="Z150" i="5"/>
  <c r="AE155" i="5"/>
  <c r="AF155" i="5" s="1"/>
  <c r="AD155" i="5"/>
  <c r="AE156" i="5"/>
  <c r="AF156" i="5" s="1"/>
  <c r="AD156" i="5"/>
  <c r="AC151" i="5"/>
  <c r="Y151" i="5"/>
  <c r="Z151" i="5"/>
  <c r="AA151" i="5" s="1"/>
  <c r="AC141" i="5"/>
  <c r="Y141" i="5"/>
  <c r="Z141" i="5"/>
  <c r="AD146" i="5"/>
  <c r="AE146" i="5"/>
  <c r="AF146" i="5" s="1"/>
  <c r="AC142" i="5"/>
  <c r="Y142" i="5"/>
  <c r="Z142" i="5"/>
  <c r="AA142" i="5" s="1"/>
  <c r="AD147" i="5"/>
  <c r="AE147" i="5"/>
  <c r="AF147" i="5" s="1"/>
  <c r="U148" i="5"/>
  <c r="S148" i="5" s="1"/>
  <c r="V141" i="5"/>
  <c r="V148" i="5" s="1"/>
  <c r="AD124" i="5"/>
  <c r="AE124" i="5"/>
  <c r="AF124" i="5" s="1"/>
  <c r="AC133" i="5"/>
  <c r="Y133" i="5"/>
  <c r="Z133" i="5"/>
  <c r="AA133" i="5" s="1"/>
  <c r="AE138" i="5"/>
  <c r="AF138" i="5" s="1"/>
  <c r="AD138" i="5"/>
  <c r="S130" i="5"/>
  <c r="X121" i="5"/>
  <c r="Y132" i="5"/>
  <c r="AC132" i="5"/>
  <c r="Z132" i="5"/>
  <c r="AF114" i="5"/>
  <c r="AF121" i="5" s="1"/>
  <c r="AE121" i="5"/>
  <c r="AE137" i="5"/>
  <c r="AF137" i="5" s="1"/>
  <c r="AD137" i="5"/>
  <c r="AA123" i="5"/>
  <c r="AA130" i="5" s="1"/>
  <c r="Z130" i="5"/>
  <c r="X130" i="5" s="1"/>
  <c r="AE123" i="5"/>
  <c r="AD123" i="5"/>
  <c r="U139" i="5"/>
  <c r="V132" i="5"/>
  <c r="V139" i="5" s="1"/>
  <c r="O186" i="5" l="1"/>
  <c r="AD145" i="5"/>
  <c r="AE136" i="5"/>
  <c r="AF136" i="5" s="1"/>
  <c r="V186" i="5"/>
  <c r="T186" i="5" s="1"/>
  <c r="S139" i="5"/>
  <c r="U186" i="5"/>
  <c r="AE177" i="5"/>
  <c r="AD177" i="5"/>
  <c r="AA177" i="5"/>
  <c r="AA184" i="5" s="1"/>
  <c r="Z184" i="5"/>
  <c r="X184" i="5" s="1"/>
  <c r="AD178" i="5"/>
  <c r="AE178" i="5"/>
  <c r="AF178" i="5" s="1"/>
  <c r="AE181" i="5"/>
  <c r="AF181" i="5" s="1"/>
  <c r="AD181" i="5"/>
  <c r="AE168" i="5"/>
  <c r="AD168" i="5"/>
  <c r="AE172" i="5"/>
  <c r="AF172" i="5" s="1"/>
  <c r="AD172" i="5"/>
  <c r="Z175" i="5"/>
  <c r="X175" i="5" s="1"/>
  <c r="AA168" i="5"/>
  <c r="AA175" i="5" s="1"/>
  <c r="AD169" i="5"/>
  <c r="AE169" i="5"/>
  <c r="AF169" i="5" s="1"/>
  <c r="AE163" i="5"/>
  <c r="AF163" i="5" s="1"/>
  <c r="AD163" i="5"/>
  <c r="AE159" i="5"/>
  <c r="AD159" i="5"/>
  <c r="AA159" i="5"/>
  <c r="AA166" i="5" s="1"/>
  <c r="Z166" i="5"/>
  <c r="X166" i="5" s="1"/>
  <c r="AD160" i="5"/>
  <c r="AE160" i="5"/>
  <c r="AF160" i="5" s="1"/>
  <c r="AD151" i="5"/>
  <c r="AE151" i="5"/>
  <c r="AF151" i="5" s="1"/>
  <c r="AE150" i="5"/>
  <c r="AD150" i="5"/>
  <c r="AA150" i="5"/>
  <c r="AA157" i="5" s="1"/>
  <c r="Z157" i="5"/>
  <c r="X157" i="5" s="1"/>
  <c r="AD142" i="5"/>
  <c r="AE142" i="5"/>
  <c r="AF142" i="5" s="1"/>
  <c r="AA141" i="5"/>
  <c r="AA148" i="5" s="1"/>
  <c r="Z148" i="5"/>
  <c r="X148" i="5" s="1"/>
  <c r="AE141" i="5"/>
  <c r="AD141" i="5"/>
  <c r="AE133" i="5"/>
  <c r="AF133" i="5" s="1"/>
  <c r="AD133" i="5"/>
  <c r="AC121" i="5"/>
  <c r="AD121" i="5" s="1"/>
  <c r="Y121" i="5"/>
  <c r="AA132" i="5"/>
  <c r="AA139" i="5" s="1"/>
  <c r="Z139" i="5"/>
  <c r="AF123" i="5"/>
  <c r="AF130" i="5" s="1"/>
  <c r="AE130" i="5"/>
  <c r="AC130" i="5"/>
  <c r="AD130" i="5" s="1"/>
  <c r="Y130" i="5"/>
  <c r="AD132" i="5"/>
  <c r="AE132" i="5"/>
  <c r="Z186" i="5" l="1"/>
  <c r="X186" i="5" s="1"/>
  <c r="AA186" i="5"/>
  <c r="Y186" i="5" s="1"/>
  <c r="AC184" i="5"/>
  <c r="AD184" i="5" s="1"/>
  <c r="Y184" i="5"/>
  <c r="AE184" i="5"/>
  <c r="AF177" i="5"/>
  <c r="AF184" i="5" s="1"/>
  <c r="AC175" i="5"/>
  <c r="AD175" i="5" s="1"/>
  <c r="Y175" i="5"/>
  <c r="AE175" i="5"/>
  <c r="AF168" i="5"/>
  <c r="AF175" i="5" s="1"/>
  <c r="Y166" i="5"/>
  <c r="AC166" i="5"/>
  <c r="AD166" i="5" s="1"/>
  <c r="AF159" i="5"/>
  <c r="AF166" i="5" s="1"/>
  <c r="AE166" i="5"/>
  <c r="AE157" i="5"/>
  <c r="AF150" i="5"/>
  <c r="AF157" i="5" s="1"/>
  <c r="AC157" i="5"/>
  <c r="AD157" i="5" s="1"/>
  <c r="Y157" i="5"/>
  <c r="AE148" i="5"/>
  <c r="AF141" i="5"/>
  <c r="AF148" i="5" s="1"/>
  <c r="Y148" i="5"/>
  <c r="AC148" i="5"/>
  <c r="AD148" i="5" s="1"/>
  <c r="X139" i="5"/>
  <c r="AE139" i="5"/>
  <c r="AF132" i="5"/>
  <c r="AF139" i="5" s="1"/>
  <c r="S186" i="5"/>
  <c r="P196" i="5" l="1"/>
  <c r="P199" i="5" s="1"/>
  <c r="K5" i="2" s="1"/>
  <c r="K12" i="2" s="1"/>
  <c r="P189" i="5"/>
  <c r="AC139" i="5"/>
  <c r="AD139" i="5" s="1"/>
  <c r="Y139" i="5"/>
  <c r="P197" i="5" l="1"/>
  <c r="G5" i="2" s="1"/>
  <c r="D5" i="2"/>
  <c r="D12" i="2" s="1"/>
  <c r="G12" i="2" s="1"/>
  <c r="P192" i="5"/>
  <c r="I5" i="2" s="1"/>
  <c r="I12" i="2" s="1"/>
  <c r="H12" i="2" s="1"/>
  <c r="C5" i="2"/>
  <c r="C12" i="2" s="1"/>
  <c r="F12" i="2" s="1"/>
  <c r="P190" i="5"/>
  <c r="F5" i="2" s="1"/>
  <c r="P201" i="5"/>
  <c r="J5" i="2" s="1"/>
  <c r="P194" i="5" l="1"/>
  <c r="H5" i="2" s="1"/>
  <c r="J12" i="2"/>
</calcChain>
</file>

<file path=xl/sharedStrings.xml><?xml version="1.0" encoding="utf-8"?>
<sst xmlns="http://schemas.openxmlformats.org/spreadsheetml/2006/main" count="1849" uniqueCount="122">
  <si>
    <t>с</t>
  </si>
  <si>
    <t>19-24 Месяцев</t>
  </si>
  <si>
    <t>МЕЗОНИНА</t>
  </si>
  <si>
    <t>ИПОТЕКА С ВОЗМЕЩЕНИЕМ</t>
  </si>
  <si>
    <t>ЦЕНА 
USD (квм)</t>
  </si>
  <si>
    <t>ЦЕНА 
АМД (квм)</t>
  </si>
  <si>
    <t>ЦЕНА КВАРТИРЫ
USD</t>
  </si>
  <si>
    <t>ЦЕНА КВАРТИРЫ
АМД</t>
  </si>
  <si>
    <t>A+</t>
  </si>
  <si>
    <t>-</t>
  </si>
  <si>
    <t>+</t>
  </si>
  <si>
    <t>A</t>
  </si>
  <si>
    <t xml:space="preserve">% </t>
  </si>
  <si>
    <t xml:space="preserve"> КЛИЕНТ</t>
  </si>
  <si>
    <t>ИМЯ/ФАМИЛИЯ</t>
  </si>
  <si>
    <t xml:space="preserve">30-40 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</si>
  <si>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</si>
  <si>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</si>
  <si>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</si>
  <si>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</si>
  <si>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</si>
  <si>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</si>
  <si>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</si>
  <si>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</si>
  <si>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</si>
  <si>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</si>
  <si>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Արևմուտք</t>
  </si>
  <si>
    <t>Արևելք</t>
  </si>
  <si>
    <t>Համալիրի Կառուցվածք</t>
  </si>
  <si>
    <t>Հարկ</t>
  </si>
  <si>
    <t xml:space="preserve">Բն </t>
  </si>
  <si>
    <t>Կողմնորոշում</t>
  </si>
  <si>
    <t>Ննջարան</t>
  </si>
  <si>
    <t>Կարգ</t>
  </si>
  <si>
    <t>Մակերես</t>
  </si>
  <si>
    <t>Տեռաս</t>
  </si>
  <si>
    <t>Ընդհանուր</t>
  </si>
  <si>
    <t>0-6 Ամիսներ</t>
  </si>
  <si>
    <t>7-12 Ամիսներ</t>
  </si>
  <si>
    <t>Գին
ՀՀԴ (ք/մ)</t>
  </si>
  <si>
    <t>Գին
ԱՄԴ (ք/մ)</t>
  </si>
  <si>
    <t>Բնակարանի
գին ԱՄԴ</t>
  </si>
  <si>
    <t>Բնակարանի
գին ՀՀԴ</t>
  </si>
  <si>
    <t>Հարավ</t>
  </si>
  <si>
    <t>ԸՆԴՀԱՆՈՒՐ</t>
  </si>
  <si>
    <t>Միջին վաճառքներ ԱՄԴ</t>
  </si>
  <si>
    <t>Միջին գին ԱՄԴ ք/մ</t>
  </si>
  <si>
    <t>Միջին վաճառքներ ԱՄԴ50 զեղչով</t>
  </si>
  <si>
    <t>Միջին վաճառքներ ՀՀԴ</t>
  </si>
  <si>
    <t>Միջին գին ՀՀԴ ք/մ</t>
  </si>
  <si>
    <t>Միջին վաճառք (ՀՀԴ)</t>
  </si>
  <si>
    <t>Միջին վաճառք (ԱՄԴ)</t>
  </si>
  <si>
    <t>Ընդհանուր մակերես</t>
  </si>
  <si>
    <t>Միջին գին
ԱՄԴ ք/մ</t>
  </si>
  <si>
    <t>Միջին գին
ՀՀԴ ք/մ</t>
  </si>
  <si>
    <t>Միջին գին ԱՄԴ50 զեղչով</t>
  </si>
  <si>
    <t>Միջին վաճառք
ԱՄԴ զեղչով</t>
  </si>
  <si>
    <t>Միջին վաճառք
ԱՄԴ50 զեղչով</t>
  </si>
  <si>
    <t>Միջին վաճառք
ՀՀԴ զեղչով</t>
  </si>
  <si>
    <t>ՔՄ</t>
  </si>
  <si>
    <t>Քանակ</t>
  </si>
  <si>
    <t xml:space="preserve">Ընդհանուր % </t>
  </si>
  <si>
    <t xml:space="preserve">Գումարային % </t>
  </si>
  <si>
    <t>Ընսհանուր</t>
  </si>
  <si>
    <t>Կշիռ</t>
  </si>
  <si>
    <t>Ստուդիո</t>
  </si>
  <si>
    <t>1 Ննջարան</t>
  </si>
  <si>
    <t>2 Ննջարան</t>
  </si>
  <si>
    <t>3 Ննջարան</t>
  </si>
  <si>
    <t>Փոխարժեք</t>
  </si>
  <si>
    <t>/-3 հարկ/</t>
  </si>
  <si>
    <t>/-2 հարկ/</t>
  </si>
  <si>
    <t>/-1 հարկ/</t>
  </si>
  <si>
    <t>Ստանդարտ</t>
  </si>
  <si>
    <t>Ոչ ստանդարտ</t>
  </si>
  <si>
    <t>Գին -3 հարկ</t>
  </si>
  <si>
    <t>Գին -2 հարկ</t>
  </si>
  <si>
    <t>Գին -1 հարկ</t>
  </si>
  <si>
    <t>Ընդհանուր Զեղչով</t>
  </si>
  <si>
    <t>Մասնաշենք</t>
  </si>
  <si>
    <t>Բնակելի</t>
  </si>
  <si>
    <t>Կայանատեղի</t>
  </si>
  <si>
    <t>Տեսակ</t>
  </si>
  <si>
    <t>Հասարակական</t>
  </si>
  <si>
    <t>Դիրք</t>
  </si>
  <si>
    <t>Փողոցի կողմ</t>
  </si>
  <si>
    <t>Այգու կողմ</t>
  </si>
  <si>
    <t>Գին</t>
  </si>
  <si>
    <t>Զեղչ 50,000դր</t>
  </si>
  <si>
    <t>ՀԱՄԱԼԻՐԻ ՄՈԴԵԼԱՎՈՐՈՒՄ</t>
  </si>
  <si>
    <t>Հարավ-արևելք</t>
  </si>
  <si>
    <t>Հարավ-արևմուտք</t>
  </si>
  <si>
    <t>13-24 Ամիսներ</t>
  </si>
  <si>
    <t>Հյուսիս-արևելք</t>
  </si>
  <si>
    <t>Հյուսիս-հարավ</t>
  </si>
  <si>
    <t>Տերասսա</t>
  </si>
  <si>
    <t>Հյուսիս</t>
  </si>
  <si>
    <t>Հյուսիս-արևմուտք</t>
  </si>
  <si>
    <t>BLD A1</t>
  </si>
  <si>
    <t>BLD A2</t>
  </si>
  <si>
    <t>BLD B1</t>
  </si>
  <si>
    <t>BLD G2</t>
  </si>
  <si>
    <t>BLD G1</t>
  </si>
  <si>
    <t>BLD D1</t>
  </si>
  <si>
    <t>BLD D2</t>
  </si>
  <si>
    <t>G1</t>
  </si>
  <si>
    <t>A1</t>
  </si>
  <si>
    <t>A2</t>
  </si>
  <si>
    <t>B1</t>
  </si>
  <si>
    <t>G2</t>
  </si>
  <si>
    <t>D1</t>
  </si>
  <si>
    <t>D2</t>
  </si>
  <si>
    <t>140+</t>
  </si>
  <si>
    <t>Հարավ-Արևելք</t>
  </si>
  <si>
    <t>Հյուսոիս-Արևելք</t>
  </si>
  <si>
    <t>Հարավ-Արևմուտք</t>
  </si>
  <si>
    <t>Հյուսիս-Արևմուտք</t>
  </si>
  <si>
    <t>Հյուսիս-Հարավ</t>
  </si>
  <si>
    <t>Կշիռ Քանակ</t>
  </si>
  <si>
    <t>Կշիռ Մակերես</t>
  </si>
  <si>
    <t>Գին 1 հարկ</t>
  </si>
  <si>
    <t>/1 հարկ/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</si>
</sst>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3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8" tint="0.3999755851924192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70C0"/>
      <name val="Arial"/>
      <family val="2"/>
    </font>
    <font>
      <b/>
      <sz val="11"/>
      <color rgb="FFFF8585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b/>
      <sz val="22"/>
      <color theme="2" tint="-0.499984740745262"/>
      <name val="Arial"/>
      <family val="2"/>
    </font>
    <font>
      <sz val="11"/>
      <name val="Arial"/>
      <family val="2"/>
    </font>
    <font>
      <sz val="10"/>
      <color theme="2" tint="-0.749992370372631"/>
      <name val="Arial"/>
      <family val="2"/>
    </font>
    <font>
      <sz val="11"/>
      <color theme="7" tint="-0.499984740745262"/>
      <name val="Arial"/>
      <family val="2"/>
    </font>
    <font>
      <b/>
      <sz val="11"/>
      <color theme="7" tint="-0.499984740745262"/>
      <name val="Arial"/>
      <family val="2"/>
    </font>
    <font>
      <b/>
      <sz val="10"/>
      <color theme="7" tint="-0.499984740745262"/>
      <name val="Arial"/>
      <family val="2"/>
    </font>
    <font>
      <b/>
      <sz val="22"/>
      <color theme="0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7" tint="-0.499984740745262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AFAF"/>
        <bgColor indexed="64"/>
      </patternFill>
    </fill>
    <fill>
      <patternFill patternType="solid">
        <fgColor rgb="FFF8B2B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EDF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0" fontId="2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5" fillId="5" borderId="0" xfId="1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64" fontId="2" fillId="8" borderId="0" xfId="1" applyNumberFormat="1" applyFont="1" applyFill="1" applyAlignment="1">
      <alignment horizontal="center"/>
    </xf>
    <xf numFmtId="164" fontId="2" fillId="8" borderId="0" xfId="1" applyNumberFormat="1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5" fillId="12" borderId="0" xfId="0" applyFont="1" applyFill="1"/>
    <xf numFmtId="0" fontId="15" fillId="12" borderId="0" xfId="0" applyFont="1" applyFill="1" applyAlignment="1">
      <alignment horizontal="center"/>
    </xf>
    <xf numFmtId="165" fontId="15" fillId="12" borderId="0" xfId="1" applyNumberFormat="1" applyFont="1" applyFill="1" applyAlignment="1">
      <alignment horizontal="center"/>
    </xf>
    <xf numFmtId="1" fontId="15" fillId="13" borderId="0" xfId="0" applyNumberFormat="1" applyFont="1" applyFill="1" applyAlignment="1">
      <alignment horizontal="center"/>
    </xf>
    <xf numFmtId="164" fontId="15" fillId="13" borderId="0" xfId="1" applyNumberFormat="1" applyFont="1" applyFill="1" applyAlignment="1">
      <alignment horizontal="center"/>
    </xf>
    <xf numFmtId="164" fontId="15" fillId="13" borderId="0" xfId="1" applyNumberFormat="1" applyFont="1" applyFill="1"/>
    <xf numFmtId="164" fontId="16" fillId="0" borderId="0" xfId="1" applyNumberFormat="1" applyFont="1" applyAlignment="1">
      <alignment horizontal="center"/>
    </xf>
    <xf numFmtId="43" fontId="2" fillId="0" borderId="0" xfId="0" applyNumberFormat="1" applyFont="1"/>
    <xf numFmtId="0" fontId="13" fillId="0" borderId="0" xfId="0" applyFont="1"/>
    <xf numFmtId="0" fontId="15" fillId="5" borderId="11" xfId="0" applyFont="1" applyFill="1" applyBorder="1" applyAlignment="1">
      <alignment horizontal="left"/>
    </xf>
    <xf numFmtId="0" fontId="15" fillId="5" borderId="9" xfId="0" applyFont="1" applyFill="1" applyBorder="1" applyAlignment="1">
      <alignment horizontal="center"/>
    </xf>
    <xf numFmtId="9" fontId="15" fillId="5" borderId="8" xfId="2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5" fontId="15" fillId="0" borderId="0" xfId="1" applyNumberFormat="1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6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6" fontId="2" fillId="0" borderId="0" xfId="2" applyNumberFormat="1" applyFont="1" applyFill="1" applyBorder="1" applyAlignment="1">
      <alignment horizontal="center"/>
    </xf>
    <xf numFmtId="9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left"/>
    </xf>
    <xf numFmtId="9" fontId="15" fillId="0" borderId="0" xfId="2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9" fontId="20" fillId="0" borderId="0" xfId="2" applyFont="1" applyFill="1" applyBorder="1" applyAlignment="1">
      <alignment horizontal="center"/>
    </xf>
    <xf numFmtId="9" fontId="20" fillId="0" borderId="0" xfId="2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9" fontId="19" fillId="0" borderId="0" xfId="2" applyFont="1" applyFill="1" applyBorder="1" applyAlignment="1">
      <alignment horizontal="center"/>
    </xf>
    <xf numFmtId="164" fontId="15" fillId="12" borderId="0" xfId="1" applyNumberFormat="1" applyFont="1" applyFill="1" applyAlignment="1">
      <alignment horizontal="center"/>
    </xf>
    <xf numFmtId="43" fontId="15" fillId="12" borderId="0" xfId="1" applyFont="1" applyFill="1" applyAlignment="1">
      <alignment horizontal="center"/>
    </xf>
    <xf numFmtId="164" fontId="2" fillId="9" borderId="0" xfId="1" applyNumberFormat="1" applyFont="1" applyFill="1" applyAlignment="1">
      <alignment vertical="center"/>
    </xf>
    <xf numFmtId="0" fontId="2" fillId="9" borderId="0" xfId="0" applyFont="1" applyFill="1"/>
    <xf numFmtId="164" fontId="2" fillId="9" borderId="0" xfId="1" applyNumberFormat="1" applyFont="1" applyFill="1"/>
    <xf numFmtId="164" fontId="7" fillId="4" borderId="0" xfId="1" applyNumberFormat="1" applyFont="1" applyFill="1" applyBorder="1"/>
    <xf numFmtId="43" fontId="2" fillId="0" borderId="0" xfId="1" applyFont="1"/>
    <xf numFmtId="164" fontId="15" fillId="5" borderId="0" xfId="1" applyNumberFormat="1" applyFont="1" applyFill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1" applyNumberFormat="1" applyFont="1" applyFill="1" applyBorder="1" applyAlignment="1">
      <alignment horizontal="left"/>
    </xf>
    <xf numFmtId="0" fontId="23" fillId="0" borderId="9" xfId="0" applyFont="1" applyBorder="1" applyAlignment="1">
      <alignment horizontal="center"/>
    </xf>
    <xf numFmtId="164" fontId="23" fillId="0" borderId="9" xfId="1" applyNumberFormat="1" applyFont="1" applyFill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164" fontId="23" fillId="0" borderId="0" xfId="1" applyNumberFormat="1" applyFont="1" applyFill="1" applyAlignment="1">
      <alignment horizontal="left"/>
    </xf>
    <xf numFmtId="37" fontId="23" fillId="0" borderId="2" xfId="1" applyNumberFormat="1" applyFont="1" applyFill="1" applyBorder="1" applyAlignment="1">
      <alignment horizontal="right"/>
    </xf>
    <xf numFmtId="37" fontId="23" fillId="0" borderId="0" xfId="1" applyNumberFormat="1" applyFont="1" applyFill="1" applyBorder="1" applyAlignment="1">
      <alignment horizontal="right"/>
    </xf>
    <xf numFmtId="9" fontId="23" fillId="0" borderId="2" xfId="2" applyFont="1" applyFill="1" applyBorder="1" applyAlignment="1">
      <alignment horizontal="center"/>
    </xf>
    <xf numFmtId="9" fontId="23" fillId="0" borderId="0" xfId="2" applyFont="1" applyFill="1" applyBorder="1" applyAlignment="1">
      <alignment horizontal="center"/>
    </xf>
    <xf numFmtId="9" fontId="23" fillId="0" borderId="9" xfId="2" applyFont="1" applyFill="1" applyBorder="1" applyAlignment="1">
      <alignment horizontal="center"/>
    </xf>
    <xf numFmtId="164" fontId="16" fillId="5" borderId="1" xfId="1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10" fillId="7" borderId="0" xfId="0" applyFont="1" applyFill="1"/>
    <xf numFmtId="0" fontId="3" fillId="0" borderId="0" xfId="0" applyFont="1"/>
    <xf numFmtId="0" fontId="6" fillId="5" borderId="0" xfId="0" applyFont="1" applyFill="1" applyAlignment="1">
      <alignment horizontal="left" vertical="center"/>
    </xf>
    <xf numFmtId="0" fontId="25" fillId="16" borderId="15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166" fontId="15" fillId="15" borderId="0" xfId="2" applyNumberFormat="1" applyFont="1" applyFill="1" applyAlignment="1">
      <alignment horizontal="center" vertical="center"/>
    </xf>
    <xf numFmtId="0" fontId="2" fillId="16" borderId="0" xfId="0" applyFont="1" applyFill="1"/>
    <xf numFmtId="164" fontId="2" fillId="16" borderId="0" xfId="1" applyNumberFormat="1" applyFont="1" applyFill="1"/>
    <xf numFmtId="164" fontId="2" fillId="16" borderId="0" xfId="1" applyNumberFormat="1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/>
    </xf>
    <xf numFmtId="43" fontId="23" fillId="0" borderId="12" xfId="0" applyNumberFormat="1" applyFont="1" applyBorder="1" applyAlignment="1">
      <alignment horizontal="center"/>
    </xf>
    <xf numFmtId="164" fontId="23" fillId="0" borderId="13" xfId="0" applyNumberFormat="1" applyFont="1" applyBorder="1"/>
    <xf numFmtId="164" fontId="23" fillId="0" borderId="13" xfId="0" applyNumberFormat="1" applyFont="1" applyBorder="1" applyAlignment="1">
      <alignment horizontal="center"/>
    </xf>
    <xf numFmtId="164" fontId="23" fillId="0" borderId="13" xfId="1" applyNumberFormat="1" applyFont="1" applyBorder="1"/>
    <xf numFmtId="164" fontId="23" fillId="0" borderId="14" xfId="0" applyNumberFormat="1" applyFont="1" applyBorder="1"/>
    <xf numFmtId="1" fontId="13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5" fillId="5" borderId="1" xfId="0" applyFont="1" applyFill="1" applyBorder="1" applyAlignment="1">
      <alignment horizontal="left" vertical="center"/>
    </xf>
    <xf numFmtId="164" fontId="2" fillId="0" borderId="0" xfId="0" applyNumberFormat="1" applyFont="1"/>
    <xf numFmtId="0" fontId="16" fillId="5" borderId="3" xfId="0" applyFont="1" applyFill="1" applyBorder="1" applyAlignment="1">
      <alignment horizontal="right" vertical="center" wrapText="1"/>
    </xf>
    <xf numFmtId="43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3" fillId="0" borderId="0" xfId="0" applyNumberFormat="1" applyFont="1"/>
    <xf numFmtId="0" fontId="7" fillId="4" borderId="5" xfId="0" applyFont="1" applyFill="1" applyBorder="1" applyAlignment="1">
      <alignment horizontal="center"/>
    </xf>
    <xf numFmtId="164" fontId="7" fillId="4" borderId="6" xfId="1" applyNumberFormat="1" applyFont="1" applyFill="1" applyBorder="1"/>
    <xf numFmtId="0" fontId="7" fillId="17" borderId="11" xfId="0" applyFont="1" applyFill="1" applyBorder="1" applyAlignment="1">
      <alignment horizontal="center"/>
    </xf>
    <xf numFmtId="164" fontId="7" fillId="17" borderId="9" xfId="1" applyNumberFormat="1" applyFont="1" applyFill="1" applyBorder="1" applyAlignment="1">
      <alignment horizontal="center"/>
    </xf>
    <xf numFmtId="164" fontId="7" fillId="17" borderId="8" xfId="1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164" fontId="23" fillId="0" borderId="0" xfId="1" applyNumberFormat="1" applyFont="1" applyBorder="1"/>
    <xf numFmtId="0" fontId="29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top"/>
    </xf>
    <xf numFmtId="164" fontId="7" fillId="0" borderId="0" xfId="1" applyNumberFormat="1" applyFont="1" applyFill="1" applyBorder="1"/>
    <xf numFmtId="0" fontId="16" fillId="0" borderId="0" xfId="0" applyFont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/>
    </xf>
    <xf numFmtId="0" fontId="26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left" vertical="center"/>
    </xf>
    <xf numFmtId="0" fontId="10" fillId="7" borderId="0" xfId="0" applyFont="1" applyFill="1" applyAlignment="1">
      <alignment vertical="center"/>
    </xf>
    <xf numFmtId="0" fontId="28" fillId="18" borderId="5" xfId="0" applyFont="1" applyFill="1" applyBorder="1" applyAlignment="1">
      <alignment horizontal="center"/>
    </xf>
    <xf numFmtId="164" fontId="7" fillId="18" borderId="0" xfId="1" applyNumberFormat="1" applyFont="1" applyFill="1" applyBorder="1"/>
    <xf numFmtId="164" fontId="7" fillId="18" borderId="0" xfId="0" applyNumberFormat="1" applyFont="1" applyFill="1" applyAlignment="1">
      <alignment horizontal="center"/>
    </xf>
    <xf numFmtId="164" fontId="7" fillId="18" borderId="0" xfId="1" applyNumberFormat="1" applyFont="1" applyFill="1" applyBorder="1" applyAlignment="1">
      <alignment horizontal="center"/>
    </xf>
    <xf numFmtId="164" fontId="7" fillId="18" borderId="0" xfId="0" applyNumberFormat="1" applyFont="1" applyFill="1"/>
    <xf numFmtId="164" fontId="7" fillId="18" borderId="6" xfId="0" applyNumberFormat="1" applyFont="1" applyFill="1" applyBorder="1"/>
    <xf numFmtId="0" fontId="28" fillId="6" borderId="5" xfId="0" applyFont="1" applyFill="1" applyBorder="1" applyAlignment="1">
      <alignment horizontal="center"/>
    </xf>
    <xf numFmtId="164" fontId="7" fillId="6" borderId="0" xfId="1" applyNumberFormat="1" applyFont="1" applyFill="1" applyBorder="1"/>
    <xf numFmtId="164" fontId="7" fillId="6" borderId="0" xfId="0" applyNumberFormat="1" applyFont="1" applyFill="1" applyAlignment="1">
      <alignment horizontal="center"/>
    </xf>
    <xf numFmtId="164" fontId="7" fillId="6" borderId="0" xfId="1" applyNumberFormat="1" applyFont="1" applyFill="1" applyBorder="1" applyAlignment="1">
      <alignment horizontal="center"/>
    </xf>
    <xf numFmtId="164" fontId="7" fillId="6" borderId="0" xfId="0" applyNumberFormat="1" applyFont="1" applyFill="1"/>
    <xf numFmtId="164" fontId="7" fillId="6" borderId="6" xfId="0" applyNumberFormat="1" applyFont="1" applyFill="1" applyBorder="1"/>
    <xf numFmtId="0" fontId="28" fillId="10" borderId="5" xfId="0" applyFont="1" applyFill="1" applyBorder="1" applyAlignment="1">
      <alignment horizontal="center"/>
    </xf>
    <xf numFmtId="164" fontId="7" fillId="10" borderId="0" xfId="1" applyNumberFormat="1" applyFont="1" applyFill="1" applyBorder="1"/>
    <xf numFmtId="164" fontId="7" fillId="10" borderId="0" xfId="0" applyNumberFormat="1" applyFont="1" applyFill="1" applyAlignment="1">
      <alignment horizontal="center"/>
    </xf>
    <xf numFmtId="164" fontId="7" fillId="10" borderId="0" xfId="1" applyNumberFormat="1" applyFont="1" applyFill="1" applyBorder="1" applyAlignment="1">
      <alignment horizontal="center"/>
    </xf>
    <xf numFmtId="164" fontId="7" fillId="10" borderId="0" xfId="0" applyNumberFormat="1" applyFont="1" applyFill="1"/>
    <xf numFmtId="164" fontId="7" fillId="10" borderId="6" xfId="0" applyNumberFormat="1" applyFont="1" applyFill="1" applyBorder="1"/>
    <xf numFmtId="0" fontId="7" fillId="16" borderId="2" xfId="0" applyFont="1" applyFill="1" applyBorder="1" applyAlignment="1">
      <alignment horizontal="center"/>
    </xf>
    <xf numFmtId="0" fontId="7" fillId="16" borderId="0" xfId="0" applyFont="1" applyFill="1" applyAlignment="1">
      <alignment horizontal="center"/>
    </xf>
    <xf numFmtId="0" fontId="7" fillId="16" borderId="9" xfId="0" applyFont="1" applyFill="1" applyBorder="1" applyAlignment="1">
      <alignment horizontal="center"/>
    </xf>
    <xf numFmtId="43" fontId="28" fillId="16" borderId="5" xfId="0" applyNumberFormat="1" applyFont="1" applyFill="1" applyBorder="1" applyAlignment="1">
      <alignment horizontal="center"/>
    </xf>
    <xf numFmtId="164" fontId="7" fillId="16" borderId="0" xfId="1" applyNumberFormat="1" applyFont="1" applyFill="1" applyBorder="1"/>
    <xf numFmtId="164" fontId="7" fillId="16" borderId="0" xfId="0" applyNumberFormat="1" applyFont="1" applyFill="1" applyAlignment="1">
      <alignment horizontal="center"/>
    </xf>
    <xf numFmtId="164" fontId="7" fillId="16" borderId="0" xfId="1" applyNumberFormat="1" applyFont="1" applyFill="1" applyBorder="1" applyAlignment="1">
      <alignment horizontal="center"/>
    </xf>
    <xf numFmtId="164" fontId="7" fillId="16" borderId="0" xfId="0" applyNumberFormat="1" applyFont="1" applyFill="1"/>
    <xf numFmtId="164" fontId="7" fillId="16" borderId="6" xfId="0" applyNumberFormat="1" applyFont="1" applyFill="1" applyBorder="1"/>
    <xf numFmtId="0" fontId="28" fillId="16" borderId="5" xfId="0" applyFont="1" applyFill="1" applyBorder="1" applyAlignment="1">
      <alignment horizontal="center"/>
    </xf>
    <xf numFmtId="0" fontId="7" fillId="18" borderId="2" xfId="0" applyFont="1" applyFill="1" applyBorder="1" applyAlignment="1">
      <alignment horizontal="center"/>
    </xf>
    <xf numFmtId="0" fontId="7" fillId="18" borderId="0" xfId="0" applyFont="1" applyFill="1" applyAlignment="1">
      <alignment horizontal="center"/>
    </xf>
    <xf numFmtId="0" fontId="7" fillId="18" borderId="9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22" fillId="16" borderId="12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5" fillId="6" borderId="15" xfId="0" applyFont="1" applyFill="1" applyBorder="1" applyAlignment="1">
      <alignment horizontal="center"/>
    </xf>
    <xf numFmtId="0" fontId="22" fillId="18" borderId="12" xfId="0" applyFont="1" applyFill="1" applyBorder="1" applyAlignment="1">
      <alignment horizontal="center"/>
    </xf>
    <xf numFmtId="0" fontId="25" fillId="18" borderId="15" xfId="0" applyFont="1" applyFill="1" applyBorder="1" applyAlignment="1">
      <alignment horizontal="center"/>
    </xf>
    <xf numFmtId="0" fontId="22" fillId="10" borderId="12" xfId="0" applyFont="1" applyFill="1" applyBorder="1" applyAlignment="1">
      <alignment horizontal="center"/>
    </xf>
    <xf numFmtId="0" fontId="25" fillId="10" borderId="15" xfId="0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18" borderId="15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9" fontId="23" fillId="0" borderId="10" xfId="2" applyFont="1" applyFill="1" applyBorder="1" applyAlignment="1">
      <alignment horizontal="center"/>
    </xf>
    <xf numFmtId="9" fontId="23" fillId="0" borderId="15" xfId="2" applyFont="1" applyFill="1" applyBorder="1" applyAlignment="1">
      <alignment horizontal="center"/>
    </xf>
    <xf numFmtId="167" fontId="2" fillId="0" borderId="0" xfId="0" applyNumberFormat="1" applyFont="1"/>
    <xf numFmtId="0" fontId="30" fillId="0" borderId="0" xfId="0" applyFont="1" applyAlignment="1">
      <alignment horizontal="center" vertical="center" wrapText="1"/>
    </xf>
    <xf numFmtId="164" fontId="28" fillId="0" borderId="0" xfId="1" applyNumberFormat="1" applyFont="1" applyFill="1" applyBorder="1" applyAlignment="1">
      <alignment horizontal="left"/>
    </xf>
    <xf numFmtId="164" fontId="28" fillId="0" borderId="0" xfId="1" applyNumberFormat="1" applyFont="1" applyFill="1" applyBorder="1" applyAlignment="1">
      <alignment horizontal="center"/>
    </xf>
    <xf numFmtId="43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left"/>
    </xf>
    <xf numFmtId="0" fontId="5" fillId="5" borderId="15" xfId="0" applyFont="1" applyFill="1" applyBorder="1" applyAlignment="1">
      <alignment horizontal="center" vertical="center"/>
    </xf>
    <xf numFmtId="0" fontId="2" fillId="21" borderId="15" xfId="0" applyFont="1" applyFill="1" applyBorder="1"/>
    <xf numFmtId="0" fontId="16" fillId="0" borderId="0" xfId="0" applyFont="1" applyAlignment="1">
      <alignment horizontal="righ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9" fontId="17" fillId="0" borderId="0" xfId="0" applyNumberFormat="1" applyFont="1" applyAlignment="1">
      <alignment horizontal="center" vertical="center"/>
    </xf>
    <xf numFmtId="0" fontId="2" fillId="16" borderId="0" xfId="0" applyFont="1" applyFill="1" applyAlignment="1">
      <alignment horizontal="left" wrapText="1"/>
    </xf>
    <xf numFmtId="9" fontId="18" fillId="0" borderId="0" xfId="0" applyNumberFormat="1" applyFont="1" applyAlignment="1">
      <alignment horizontal="center" vertical="center"/>
    </xf>
    <xf numFmtId="0" fontId="2" fillId="9" borderId="0" xfId="0" applyFont="1" applyFill="1" applyAlignment="1">
      <alignment horizontal="left" wrapText="1"/>
    </xf>
    <xf numFmtId="9" fontId="15" fillId="14" borderId="0" xfId="0" applyNumberFormat="1" applyFont="1" applyFill="1" applyAlignment="1">
      <alignment horizontal="center"/>
    </xf>
    <xf numFmtId="0" fontId="15" fillId="14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5" fillId="5" borderId="0" xfId="1" applyNumberFormat="1" applyFont="1" applyFill="1" applyAlignment="1">
      <alignment horizontal="center" vertical="center" wrapText="1"/>
    </xf>
    <xf numFmtId="9" fontId="24" fillId="19" borderId="4" xfId="0" applyNumberFormat="1" applyFont="1" applyFill="1" applyBorder="1" applyAlignment="1">
      <alignment horizontal="center" vertical="center"/>
    </xf>
    <xf numFmtId="9" fontId="24" fillId="19" borderId="7" xfId="0" applyNumberFormat="1" applyFont="1" applyFill="1" applyBorder="1" applyAlignment="1">
      <alignment horizontal="center" vertical="center"/>
    </xf>
    <xf numFmtId="9" fontId="24" fillId="19" borderId="10" xfId="0" applyNumberFormat="1" applyFont="1" applyFill="1" applyBorder="1" applyAlignment="1">
      <alignment horizontal="center" vertical="center"/>
    </xf>
    <xf numFmtId="9" fontId="24" fillId="20" borderId="4" xfId="0" applyNumberFormat="1" applyFont="1" applyFill="1" applyBorder="1" applyAlignment="1">
      <alignment horizontal="center" vertical="center"/>
    </xf>
    <xf numFmtId="9" fontId="24" fillId="20" borderId="7" xfId="0" applyNumberFormat="1" applyFont="1" applyFill="1" applyBorder="1" applyAlignment="1">
      <alignment horizontal="center" vertical="center"/>
    </xf>
    <xf numFmtId="9" fontId="31" fillId="20" borderId="4" xfId="0" applyNumberFormat="1" applyFont="1" applyFill="1" applyBorder="1" applyAlignment="1">
      <alignment horizontal="center" vertical="center"/>
    </xf>
    <xf numFmtId="9" fontId="31" fillId="20" borderId="7" xfId="0" applyNumberFormat="1" applyFont="1" applyFill="1" applyBorder="1" applyAlignment="1">
      <alignment horizontal="center" vertical="center"/>
    </xf>
    <xf numFmtId="9" fontId="31" fillId="20" borderId="10" xfId="0" applyNumberFormat="1" applyFont="1" applyFill="1" applyBorder="1" applyAlignment="1">
      <alignment horizontal="center" vertical="center"/>
    </xf>
    <xf numFmtId="9" fontId="31" fillId="19" borderId="4" xfId="2" applyFont="1" applyFill="1" applyBorder="1" applyAlignment="1">
      <alignment horizontal="center" vertical="center"/>
    </xf>
    <xf numFmtId="9" fontId="31" fillId="19" borderId="10" xfId="2" applyFont="1" applyFill="1" applyBorder="1" applyAlignment="1">
      <alignment horizontal="center" vertical="center"/>
    </xf>
    <xf numFmtId="9" fontId="31" fillId="19" borderId="7" xfId="2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1CCF0"/>
      <color rgb="FFFFD9D9"/>
      <color rgb="FF89BF65"/>
      <color rgb="FFB381D9"/>
      <color rgb="FFFFC9C9"/>
      <color rgb="FFFF2525"/>
      <color rgb="FFFF6969"/>
      <color rgb="FFFFBDBD"/>
      <color rgb="FFFFA3A3"/>
      <color rgb="FF00E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446601</xdr:colOff>
      <xdr:row>55</xdr:row>
      <xdr:rowOff>18696</xdr:rowOff>
    </xdr:from>
    <xdr:to>
      <xdr:col>10</xdr:col>
      <xdr:colOff>758418</xdr:colOff>
      <xdr:row>56</xdr:row>
      <xdr:rowOff>180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7BFC1E5-738F-480A-9931-53D30C22FA42}"/>
            </a:ext>
          </a:extLst>
        </xdr:cNvPr>
        <xdr:cNvGrpSpPr/>
      </xdr:nvGrpSpPr>
      <xdr:grpSpPr>
        <a:xfrm>
          <a:off x="2148180" y="10442856"/>
          <a:ext cx="10417925" cy="291585"/>
          <a:chOff x="2148180" y="10434905"/>
          <a:chExt cx="10290704" cy="29158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771F877B-F0CA-4D2F-ADE8-C09B6A9054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85185" y="10443747"/>
            <a:ext cx="270344" cy="273900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2518437-7344-455F-A6C2-9FDD46F8505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5801" b="-6221"/>
          <a:stretch/>
        </xdr:blipFill>
        <xdr:spPr>
          <a:xfrm>
            <a:off x="2148180" y="10435227"/>
            <a:ext cx="146523" cy="290940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E19B29E-C6D7-4FF9-AEF3-04DEAEE6188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r="31636" b="-1997"/>
          <a:stretch/>
        </xdr:blipFill>
        <xdr:spPr>
          <a:xfrm>
            <a:off x="3285608" y="10441012"/>
            <a:ext cx="184815" cy="2793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26372A57-721E-4E97-9C90-2F74FF8EDE5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r="31636" b="-1997"/>
          <a:stretch/>
        </xdr:blipFill>
        <xdr:spPr>
          <a:xfrm>
            <a:off x="6858537" y="10441012"/>
            <a:ext cx="184815" cy="279370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35C0F79E-F698-4D0A-BFD2-DD1B0CBBA41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5801" b="-6221"/>
          <a:stretch/>
        </xdr:blipFill>
        <xdr:spPr>
          <a:xfrm>
            <a:off x="4531814" y="10435227"/>
            <a:ext cx="146523" cy="29094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BF58C2D5-5F1A-478D-BEC5-CA73DFD4422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5801" b="-6221"/>
          <a:stretch/>
        </xdr:blipFill>
        <xdr:spPr>
          <a:xfrm>
            <a:off x="8389916" y="10434905"/>
            <a:ext cx="146523" cy="291585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70C9FD1-3454-4E9A-9993-DD398CC8D2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43179" y="10442780"/>
            <a:ext cx="270344" cy="27583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E0B68E9C-AE6A-4CA3-82AB-91BB240FEA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31109" y="10445707"/>
            <a:ext cx="266476" cy="269981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4E3C2D4B-EFAF-4EB4-B056-117978D3F4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5801" b="-6221"/>
          <a:stretch/>
        </xdr:blipFill>
        <xdr:spPr>
          <a:xfrm>
            <a:off x="10924483" y="10435227"/>
            <a:ext cx="146523" cy="290940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D4813825-5319-4CBA-9770-BD8275D02C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172408" y="10445707"/>
            <a:ext cx="266476" cy="26998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1AFB-53C2-4B7C-9F9A-3AA4AAF25E58}">
  <sheetPr>
    <tabColor rgb="FFFFA3A3"/>
  </sheetPr>
  <dimension ref="B1:AJ214"/>
  <sheetViews>
    <sheetView showGridLines="0" zoomScale="94" zoomScaleNormal="94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O6" sqref="O6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6.6640625" style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2</v>
      </c>
      <c r="C6" s="12">
        <v>1</v>
      </c>
      <c r="D6" s="81" t="s">
        <v>90</v>
      </c>
      <c r="E6" s="12">
        <v>1</v>
      </c>
      <c r="F6" s="86" t="s">
        <v>11</v>
      </c>
      <c r="G6" s="12">
        <v>62.6</v>
      </c>
      <c r="H6" s="12"/>
      <c r="I6" s="12">
        <v>0</v>
      </c>
      <c r="J6" s="12">
        <f t="shared" ref="J6:J12" si="0">G6+H6</f>
        <v>62.6</v>
      </c>
      <c r="L6" s="13" t="s">
        <v>9</v>
      </c>
      <c r="N6" s="14">
        <v>1500</v>
      </c>
      <c r="O6" s="15">
        <f>N6*$S$190</f>
        <v>600000</v>
      </c>
      <c r="P6" s="16">
        <f>+J6*N6</f>
        <v>93900</v>
      </c>
      <c r="Q6" s="15">
        <f>P6*$S$190</f>
        <v>37560000</v>
      </c>
      <c r="S6" s="14">
        <f>N6+100</f>
        <v>1600</v>
      </c>
      <c r="T6" s="15">
        <f>S6*$S$190</f>
        <v>640000</v>
      </c>
      <c r="U6" s="16">
        <f>+J6*S6</f>
        <v>100160</v>
      </c>
      <c r="V6" s="15">
        <f>U6*$S$190</f>
        <v>40064000</v>
      </c>
      <c r="X6" s="14">
        <f>+S6+100</f>
        <v>1700</v>
      </c>
      <c r="Y6" s="15">
        <f>X6*$S$190</f>
        <v>680000</v>
      </c>
      <c r="Z6" s="15">
        <f>+J6*X6</f>
        <v>106420</v>
      </c>
      <c r="AA6" s="15">
        <f>Z6*$S$190</f>
        <v>42568000</v>
      </c>
      <c r="AC6" s="14">
        <f>X6+75</f>
        <v>1775</v>
      </c>
      <c r="AD6" s="15">
        <f>AC6*$S$190</f>
        <v>710000</v>
      </c>
      <c r="AE6" s="15">
        <f>G6*AC6+(H6+I6)*AC6/2</f>
        <v>111115</v>
      </c>
      <c r="AF6" s="15">
        <f>AE6*$S$190</f>
        <v>44446000</v>
      </c>
      <c r="AG6" s="192"/>
      <c r="AH6" s="192"/>
      <c r="AI6" s="192"/>
      <c r="AJ6" s="192"/>
    </row>
    <row r="7" spans="2:36" ht="13.8" customHeight="1" x14ac:dyDescent="0.25">
      <c r="B7" s="191"/>
      <c r="C7" s="12">
        <v>2</v>
      </c>
      <c r="D7" s="81" t="s">
        <v>90</v>
      </c>
      <c r="E7" s="12">
        <v>2</v>
      </c>
      <c r="F7" s="86" t="s">
        <v>8</v>
      </c>
      <c r="G7" s="12">
        <v>91.5</v>
      </c>
      <c r="H7" s="12"/>
      <c r="I7" s="12">
        <v>0</v>
      </c>
      <c r="J7" s="12">
        <f t="shared" si="0"/>
        <v>91.5</v>
      </c>
      <c r="L7" s="17" t="s">
        <v>10</v>
      </c>
      <c r="N7" s="14">
        <v>1575</v>
      </c>
      <c r="O7" s="15">
        <f>N7*$S$190</f>
        <v>630000</v>
      </c>
      <c r="P7" s="16">
        <f>+J7*N7</f>
        <v>144112.5</v>
      </c>
      <c r="Q7" s="15">
        <f>P7*$S$190</f>
        <v>57645000</v>
      </c>
      <c r="S7" s="14">
        <f t="shared" ref="S7:S12" si="1">N7+100</f>
        <v>1675</v>
      </c>
      <c r="T7" s="15">
        <f>S7*$S$190</f>
        <v>670000</v>
      </c>
      <c r="U7" s="16">
        <f>+J7*S7</f>
        <v>153262.5</v>
      </c>
      <c r="V7" s="15">
        <f>U7*$S$190</f>
        <v>61305000</v>
      </c>
      <c r="X7" s="14">
        <f t="shared" ref="X7:X12" si="2">+S7+100</f>
        <v>1775</v>
      </c>
      <c r="Y7" s="15">
        <f>X7*$S$190</f>
        <v>710000</v>
      </c>
      <c r="Z7" s="15">
        <f>+J7*X7</f>
        <v>162412.5</v>
      </c>
      <c r="AA7" s="15">
        <f>Z7*$S$190</f>
        <v>64965000</v>
      </c>
      <c r="AC7" s="14">
        <f t="shared" ref="AC7:AC13" si="3">X7+75</f>
        <v>1850</v>
      </c>
      <c r="AD7" s="15">
        <f>AC7*$S$190</f>
        <v>740000</v>
      </c>
      <c r="AE7" s="15">
        <f>G7*AC7+(H7+I7)*AC7/2</f>
        <v>169275</v>
      </c>
      <c r="AF7" s="15">
        <f>AE7*$S$190</f>
        <v>67710000</v>
      </c>
      <c r="AG7" s="192"/>
      <c r="AH7" s="192"/>
      <c r="AI7" s="192"/>
      <c r="AJ7" s="192"/>
    </row>
    <row r="8" spans="2:36" ht="13.8" customHeight="1" x14ac:dyDescent="0.25">
      <c r="B8" s="191"/>
      <c r="C8" s="12">
        <v>3</v>
      </c>
      <c r="D8" s="81" t="s">
        <v>91</v>
      </c>
      <c r="E8" s="12">
        <v>2</v>
      </c>
      <c r="F8" s="86" t="s">
        <v>8</v>
      </c>
      <c r="G8" s="12">
        <v>87.6</v>
      </c>
      <c r="H8" s="12"/>
      <c r="I8" s="12">
        <v>0</v>
      </c>
      <c r="J8" s="12">
        <f t="shared" si="0"/>
        <v>87.6</v>
      </c>
      <c r="L8" s="17" t="s">
        <v>10</v>
      </c>
      <c r="N8" s="14">
        <v>1575</v>
      </c>
      <c r="O8" s="15">
        <f>N8*$S$190</f>
        <v>630000</v>
      </c>
      <c r="P8" s="16">
        <f>+J8*N8</f>
        <v>137970</v>
      </c>
      <c r="Q8" s="15">
        <f>P8*$S$190</f>
        <v>55188000</v>
      </c>
      <c r="S8" s="14">
        <f t="shared" si="1"/>
        <v>1675</v>
      </c>
      <c r="T8" s="15">
        <f>S8*$S$190</f>
        <v>670000</v>
      </c>
      <c r="U8" s="16">
        <f>+J8*S8</f>
        <v>146730</v>
      </c>
      <c r="V8" s="15">
        <f>U8*$S$190</f>
        <v>58692000</v>
      </c>
      <c r="X8" s="14">
        <f t="shared" si="2"/>
        <v>1775</v>
      </c>
      <c r="Y8" s="15">
        <f>X8*$S$190</f>
        <v>710000</v>
      </c>
      <c r="Z8" s="15">
        <f>+J8*X8</f>
        <v>155490</v>
      </c>
      <c r="AA8" s="15">
        <f>Z8*$S$190</f>
        <v>62196000</v>
      </c>
      <c r="AC8" s="14">
        <f t="shared" si="3"/>
        <v>1850</v>
      </c>
      <c r="AD8" s="15">
        <f>AC8*$S$190</f>
        <v>740000</v>
      </c>
      <c r="AE8" s="15">
        <f>G8*AC8+(H8+I8)*AC8/2</f>
        <v>162060</v>
      </c>
      <c r="AF8" s="15">
        <f>AE8*$S$190</f>
        <v>64824000</v>
      </c>
      <c r="AG8" s="192"/>
      <c r="AH8" s="192"/>
      <c r="AI8" s="192"/>
      <c r="AJ8" s="192"/>
    </row>
    <row r="9" spans="2:36" ht="13.8" customHeight="1" x14ac:dyDescent="0.25">
      <c r="B9" s="191"/>
      <c r="C9" s="12">
        <v>4</v>
      </c>
      <c r="D9" s="81" t="s">
        <v>26</v>
      </c>
      <c r="E9" s="12">
        <v>1</v>
      </c>
      <c r="F9" s="86"/>
      <c r="G9" s="12">
        <v>62.8</v>
      </c>
      <c r="H9" s="12"/>
      <c r="I9" s="12"/>
      <c r="J9" s="12">
        <f t="shared" si="0"/>
        <v>62.8</v>
      </c>
      <c r="L9" s="17"/>
      <c r="N9" s="14">
        <v>1525</v>
      </c>
      <c r="O9" s="15">
        <f t="shared" ref="O9:O10" si="4">N9*$S$190</f>
        <v>610000</v>
      </c>
      <c r="P9" s="16">
        <f t="shared" ref="P9:P10" si="5">+J9*N9</f>
        <v>95770</v>
      </c>
      <c r="Q9" s="15">
        <f t="shared" ref="Q9:Q10" si="6">P9*$S$190</f>
        <v>38308000</v>
      </c>
      <c r="S9" s="14">
        <f t="shared" si="1"/>
        <v>1625</v>
      </c>
      <c r="T9" s="15">
        <f t="shared" ref="T9:T10" si="7">S9*$S$190</f>
        <v>650000</v>
      </c>
      <c r="U9" s="16">
        <f t="shared" ref="U9:U10" si="8">+J9*S9</f>
        <v>102050</v>
      </c>
      <c r="V9" s="15">
        <f t="shared" ref="V9:V10" si="9">U9*$S$190</f>
        <v>40820000</v>
      </c>
      <c r="X9" s="14">
        <f t="shared" si="2"/>
        <v>1725</v>
      </c>
      <c r="Y9" s="15">
        <f t="shared" ref="Y9:Y10" si="10">X9*$S$190</f>
        <v>690000</v>
      </c>
      <c r="Z9" s="15">
        <f t="shared" ref="Z9:Z10" si="11">+J9*X9</f>
        <v>108330</v>
      </c>
      <c r="AA9" s="15">
        <f t="shared" ref="AA9:AA10" si="12">Z9*$S$190</f>
        <v>43332000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5</v>
      </c>
      <c r="D10" s="81" t="s">
        <v>26</v>
      </c>
      <c r="E10" s="12">
        <v>1</v>
      </c>
      <c r="F10" s="86"/>
      <c r="G10" s="12">
        <v>62.8</v>
      </c>
      <c r="H10" s="12"/>
      <c r="I10" s="12"/>
      <c r="J10" s="12">
        <f t="shared" si="0"/>
        <v>62.8</v>
      </c>
      <c r="L10" s="17"/>
      <c r="N10" s="14">
        <v>1525</v>
      </c>
      <c r="O10" s="15">
        <f t="shared" si="4"/>
        <v>610000</v>
      </c>
      <c r="P10" s="16">
        <f t="shared" si="5"/>
        <v>95770</v>
      </c>
      <c r="Q10" s="15">
        <f t="shared" si="6"/>
        <v>38308000</v>
      </c>
      <c r="S10" s="14">
        <f t="shared" si="1"/>
        <v>1625</v>
      </c>
      <c r="T10" s="15">
        <f t="shared" si="7"/>
        <v>650000</v>
      </c>
      <c r="U10" s="16">
        <f t="shared" si="8"/>
        <v>102050</v>
      </c>
      <c r="V10" s="15">
        <f t="shared" si="9"/>
        <v>40820000</v>
      </c>
      <c r="X10" s="14">
        <f t="shared" si="2"/>
        <v>1725</v>
      </c>
      <c r="Y10" s="15">
        <f t="shared" si="10"/>
        <v>690000</v>
      </c>
      <c r="Z10" s="15">
        <f t="shared" si="11"/>
        <v>108330</v>
      </c>
      <c r="AA10" s="15">
        <f t="shared" si="12"/>
        <v>43332000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6</v>
      </c>
      <c r="D11" s="81" t="s">
        <v>26</v>
      </c>
      <c r="E11" s="12">
        <v>1</v>
      </c>
      <c r="F11" s="86" t="s">
        <v>11</v>
      </c>
      <c r="G11" s="12">
        <v>66.8</v>
      </c>
      <c r="H11" s="12"/>
      <c r="I11" s="12">
        <v>0</v>
      </c>
      <c r="J11" s="12">
        <f t="shared" si="0"/>
        <v>66.8</v>
      </c>
      <c r="L11" s="17" t="s">
        <v>10</v>
      </c>
      <c r="N11" s="14">
        <v>1525</v>
      </c>
      <c r="O11" s="15">
        <f>N11*$S$190</f>
        <v>610000</v>
      </c>
      <c r="P11" s="16">
        <f>+J11*N11</f>
        <v>101870</v>
      </c>
      <c r="Q11" s="15">
        <f>P11*$S$190</f>
        <v>40748000</v>
      </c>
      <c r="S11" s="14">
        <f t="shared" si="1"/>
        <v>1625</v>
      </c>
      <c r="T11" s="15">
        <f>S11*$S$190</f>
        <v>650000</v>
      </c>
      <c r="U11" s="16">
        <f>+J11*S11</f>
        <v>108550</v>
      </c>
      <c r="V11" s="15">
        <f>U11*$S$190</f>
        <v>43420000</v>
      </c>
      <c r="X11" s="14">
        <f t="shared" si="2"/>
        <v>1725</v>
      </c>
      <c r="Y11" s="15">
        <f>X11*$S$190</f>
        <v>690000</v>
      </c>
      <c r="Z11" s="15">
        <f>+J11*X11</f>
        <v>115230</v>
      </c>
      <c r="AA11" s="15">
        <f>Z11*$S$190</f>
        <v>46092000</v>
      </c>
      <c r="AC11" s="14">
        <f t="shared" si="3"/>
        <v>1800</v>
      </c>
      <c r="AD11" s="15">
        <f>AC11*$S$190</f>
        <v>720000</v>
      </c>
      <c r="AE11" s="15">
        <f>G11*AC11+(H11+I11)*AC11/2</f>
        <v>120240</v>
      </c>
      <c r="AF11" s="15">
        <f>AE11*$S$190</f>
        <v>48096000</v>
      </c>
      <c r="AG11" s="192"/>
      <c r="AH11" s="192"/>
      <c r="AI11" s="192"/>
      <c r="AJ11" s="192"/>
    </row>
    <row r="12" spans="2:36" ht="14.4" customHeight="1" x14ac:dyDescent="0.25">
      <c r="B12" s="191"/>
      <c r="C12" s="12">
        <v>7</v>
      </c>
      <c r="D12" s="81" t="s">
        <v>90</v>
      </c>
      <c r="E12" s="12">
        <v>1</v>
      </c>
      <c r="F12" s="86" t="s">
        <v>11</v>
      </c>
      <c r="G12" s="12">
        <v>68.900000000000006</v>
      </c>
      <c r="H12" s="12"/>
      <c r="I12" s="12">
        <v>0</v>
      </c>
      <c r="J12" s="12">
        <f t="shared" si="0"/>
        <v>68.900000000000006</v>
      </c>
      <c r="L12" s="17"/>
      <c r="N12" s="14">
        <v>1500</v>
      </c>
      <c r="O12" s="15">
        <f>N12*$S$190</f>
        <v>600000</v>
      </c>
      <c r="P12" s="16">
        <f>+J12*N12</f>
        <v>103350.00000000001</v>
      </c>
      <c r="Q12" s="15">
        <f>P12*$S$190</f>
        <v>41340000.000000007</v>
      </c>
      <c r="S12" s="14">
        <f t="shared" si="1"/>
        <v>1600</v>
      </c>
      <c r="T12" s="15">
        <f>S12*$S$190</f>
        <v>640000</v>
      </c>
      <c r="U12" s="16">
        <f>+J12*S12</f>
        <v>110240.00000000001</v>
      </c>
      <c r="V12" s="15">
        <f>U12*$S$190</f>
        <v>44096000.000000007</v>
      </c>
      <c r="X12" s="14">
        <f t="shared" si="2"/>
        <v>1700</v>
      </c>
      <c r="Y12" s="15">
        <f>X12*$S$190</f>
        <v>680000</v>
      </c>
      <c r="Z12" s="15">
        <f>+J12*X12</f>
        <v>117130.00000000001</v>
      </c>
      <c r="AA12" s="15">
        <f>Z12*$S$190</f>
        <v>46852000.000000007</v>
      </c>
      <c r="AC12" s="14">
        <f t="shared" si="3"/>
        <v>1775</v>
      </c>
      <c r="AD12" s="15">
        <f>AC12*$S$190</f>
        <v>710000</v>
      </c>
      <c r="AE12" s="15">
        <f>G12*AC12+(H12+I12)*AC12/2</f>
        <v>122297.50000000001</v>
      </c>
      <c r="AF12" s="15">
        <f>AE12*$S$190</f>
        <v>48919000.000000007</v>
      </c>
      <c r="AG12" s="22"/>
      <c r="AH12" s="22"/>
      <c r="AI12" s="22"/>
      <c r="AJ12" s="22"/>
    </row>
    <row r="13" spans="2:36" x14ac:dyDescent="0.25">
      <c r="C13" s="18"/>
      <c r="D13" s="82"/>
      <c r="E13" s="18"/>
      <c r="F13" s="87"/>
      <c r="G13" s="19">
        <f>SUM(G6:G12)</f>
        <v>503</v>
      </c>
      <c r="H13" s="19">
        <f>SUM(H6:I12)</f>
        <v>0</v>
      </c>
      <c r="I13" s="19">
        <f>SUM(I6:I11)</f>
        <v>0</v>
      </c>
      <c r="J13" s="19">
        <f>SUM(J6:J12)</f>
        <v>503</v>
      </c>
      <c r="N13" s="104">
        <f>+P13/J13</f>
        <v>1536.2673956262424</v>
      </c>
      <c r="O13" s="20"/>
      <c r="P13" s="21">
        <f>SUM(P6:P12)</f>
        <v>772742.5</v>
      </c>
      <c r="Q13" s="21">
        <f>SUM(Q6:Q12)</f>
        <v>309097000</v>
      </c>
      <c r="S13" s="104">
        <f>+U13/J13</f>
        <v>1636.2673956262424</v>
      </c>
      <c r="T13" s="20"/>
      <c r="U13" s="21">
        <f>SUM(U6:U12)</f>
        <v>823042.5</v>
      </c>
      <c r="V13" s="21">
        <f>SUM(V6:V12)</f>
        <v>329217000</v>
      </c>
      <c r="X13" s="104">
        <f>+Z13/J13</f>
        <v>1736.2673956262424</v>
      </c>
      <c r="Y13" s="20">
        <f>X13*$S$190</f>
        <v>694506.958250497</v>
      </c>
      <c r="Z13" s="21">
        <f>SUM(Z6:Z12)</f>
        <v>873342.5</v>
      </c>
      <c r="AA13" s="21">
        <f>SUM(AA6:AA12)</f>
        <v>349337000</v>
      </c>
      <c r="AC13" s="2">
        <f t="shared" si="3"/>
        <v>1811.2673956262424</v>
      </c>
      <c r="AD13" s="20">
        <f>AC13*$S$190</f>
        <v>724506.958250497</v>
      </c>
      <c r="AE13" s="21">
        <f>SUM(AE6:AE12)</f>
        <v>684987.5</v>
      </c>
      <c r="AF13" s="21">
        <f>SUM(AF6:AF12)</f>
        <v>273995000</v>
      </c>
      <c r="AG13" s="193"/>
      <c r="AH13" s="193"/>
      <c r="AI13" s="193"/>
      <c r="AJ13" s="193"/>
    </row>
    <row r="14" spans="2:36" x14ac:dyDescent="0.25">
      <c r="C14" s="18"/>
      <c r="D14" s="82"/>
      <c r="E14" s="18"/>
      <c r="F14" s="87"/>
      <c r="G14" s="19"/>
      <c r="H14" s="19"/>
      <c r="I14" s="19"/>
      <c r="J14" s="19"/>
      <c r="N14" s="104"/>
      <c r="O14" s="20"/>
      <c r="P14" s="21"/>
      <c r="Q14" s="21"/>
      <c r="S14" s="104"/>
      <c r="T14" s="20"/>
      <c r="U14" s="21"/>
      <c r="V14" s="21"/>
      <c r="X14" s="104"/>
      <c r="Y14" s="20"/>
      <c r="Z14" s="21"/>
      <c r="AA14" s="21"/>
      <c r="AC14" s="2"/>
      <c r="AD14" s="20"/>
      <c r="AE14" s="21"/>
      <c r="AF14" s="21"/>
      <c r="AG14" s="2"/>
      <c r="AH14" s="2"/>
      <c r="AI14" s="2"/>
      <c r="AJ14" s="2"/>
    </row>
    <row r="15" spans="2:36" ht="13.8" customHeight="1" x14ac:dyDescent="0.25">
      <c r="B15" s="191">
        <v>3</v>
      </c>
      <c r="C15" s="12">
        <v>8</v>
      </c>
      <c r="D15" s="81" t="s">
        <v>90</v>
      </c>
      <c r="E15" s="12">
        <v>1</v>
      </c>
      <c r="F15" s="86" t="s">
        <v>11</v>
      </c>
      <c r="G15" s="12">
        <v>62.6</v>
      </c>
      <c r="H15" s="12"/>
      <c r="I15" s="12">
        <v>0</v>
      </c>
      <c r="J15" s="12">
        <f t="shared" ref="J15:J21" si="13">G15+H15</f>
        <v>62.6</v>
      </c>
      <c r="L15" s="13" t="s">
        <v>9</v>
      </c>
      <c r="N15" s="14">
        <v>1525</v>
      </c>
      <c r="O15" s="15">
        <f>N15*$S$190</f>
        <v>610000</v>
      </c>
      <c r="P15" s="16">
        <f>+J15*N15</f>
        <v>95465</v>
      </c>
      <c r="Q15" s="15">
        <f>P15*$S$190</f>
        <v>38186000</v>
      </c>
      <c r="S15" s="14">
        <f t="shared" ref="S15:S21" si="14">N15+100</f>
        <v>1625</v>
      </c>
      <c r="T15" s="15">
        <f>S15*$S$190</f>
        <v>650000</v>
      </c>
      <c r="U15" s="16">
        <f>+J15*S15</f>
        <v>101725</v>
      </c>
      <c r="V15" s="15">
        <f>U15*$S$190</f>
        <v>40690000</v>
      </c>
      <c r="X15" s="14">
        <f>+S15+100</f>
        <v>1725</v>
      </c>
      <c r="Y15" s="15">
        <f>X15*$S$190</f>
        <v>690000</v>
      </c>
      <c r="Z15" s="15">
        <f>+J15*X15</f>
        <v>107985</v>
      </c>
      <c r="AA15" s="15">
        <f>Z15*$S$190</f>
        <v>43194000</v>
      </c>
      <c r="AC15" s="14">
        <f>X15+75</f>
        <v>1800</v>
      </c>
      <c r="AD15" s="15">
        <f>AC15*$S$190</f>
        <v>720000</v>
      </c>
      <c r="AE15" s="15">
        <f>G15*AC15+(H15+I15)*AC15/2</f>
        <v>112680</v>
      </c>
      <c r="AF15" s="15">
        <f>AE15*$S$190</f>
        <v>45072000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9</v>
      </c>
      <c r="D16" s="81" t="s">
        <v>90</v>
      </c>
      <c r="E16" s="12">
        <v>2</v>
      </c>
      <c r="F16" s="86" t="s">
        <v>8</v>
      </c>
      <c r="G16" s="12">
        <v>91.5</v>
      </c>
      <c r="H16" s="12"/>
      <c r="I16" s="12">
        <v>0</v>
      </c>
      <c r="J16" s="12">
        <f t="shared" si="13"/>
        <v>91.5</v>
      </c>
      <c r="L16" s="17" t="s">
        <v>10</v>
      </c>
      <c r="N16" s="14">
        <v>1600</v>
      </c>
      <c r="O16" s="15">
        <f>N16*$S$190</f>
        <v>640000</v>
      </c>
      <c r="P16" s="16">
        <f>+J16*N16</f>
        <v>146400</v>
      </c>
      <c r="Q16" s="15">
        <f>P16*$S$190</f>
        <v>58560000</v>
      </c>
      <c r="S16" s="14">
        <f t="shared" si="14"/>
        <v>1700</v>
      </c>
      <c r="T16" s="15">
        <f>S16*$S$190</f>
        <v>680000</v>
      </c>
      <c r="U16" s="16">
        <f>+J16*S16</f>
        <v>155550</v>
      </c>
      <c r="V16" s="15">
        <f>U16*$S$190</f>
        <v>62220000</v>
      </c>
      <c r="X16" s="14">
        <f t="shared" ref="X16:X21" si="15">+S16+100</f>
        <v>1800</v>
      </c>
      <c r="Y16" s="15">
        <f>X16*$S$190</f>
        <v>720000</v>
      </c>
      <c r="Z16" s="15">
        <f>+J16*X16</f>
        <v>164700</v>
      </c>
      <c r="AA16" s="15">
        <f>Z16*$S$190</f>
        <v>65880000</v>
      </c>
      <c r="AC16" s="14">
        <f t="shared" ref="AC16:AC22" si="16">X16+75</f>
        <v>1875</v>
      </c>
      <c r="AD16" s="15">
        <f>AC16*$S$190</f>
        <v>750000</v>
      </c>
      <c r="AE16" s="15">
        <f>G16*AC16+(H16+I16)*AC16/2</f>
        <v>171562.5</v>
      </c>
      <c r="AF16" s="15">
        <f>AE16*$S$190</f>
        <v>68625000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10</v>
      </c>
      <c r="D17" s="81" t="s">
        <v>91</v>
      </c>
      <c r="E17" s="12">
        <v>2</v>
      </c>
      <c r="F17" s="86" t="s">
        <v>8</v>
      </c>
      <c r="G17" s="12">
        <v>87.6</v>
      </c>
      <c r="H17" s="12"/>
      <c r="I17" s="12">
        <v>0</v>
      </c>
      <c r="J17" s="12">
        <f t="shared" si="13"/>
        <v>87.6</v>
      </c>
      <c r="L17" s="17" t="s">
        <v>10</v>
      </c>
      <c r="N17" s="14">
        <v>1600</v>
      </c>
      <c r="O17" s="15">
        <f>N17*$S$190</f>
        <v>640000</v>
      </c>
      <c r="P17" s="16">
        <f>+J17*N17</f>
        <v>140160</v>
      </c>
      <c r="Q17" s="15">
        <f>P17*$S$190</f>
        <v>56064000</v>
      </c>
      <c r="S17" s="14">
        <f t="shared" si="14"/>
        <v>1700</v>
      </c>
      <c r="T17" s="15">
        <f>S17*$S$190</f>
        <v>680000</v>
      </c>
      <c r="U17" s="16">
        <f>+J17*S17</f>
        <v>148920</v>
      </c>
      <c r="V17" s="15">
        <f>U17*$S$190</f>
        <v>59568000</v>
      </c>
      <c r="X17" s="14">
        <f t="shared" si="15"/>
        <v>1800</v>
      </c>
      <c r="Y17" s="15">
        <f>X17*$S$190</f>
        <v>720000</v>
      </c>
      <c r="Z17" s="15">
        <f>+J17*X17</f>
        <v>157680</v>
      </c>
      <c r="AA17" s="15">
        <f>Z17*$S$190</f>
        <v>63072000</v>
      </c>
      <c r="AC17" s="14">
        <f t="shared" si="16"/>
        <v>1875</v>
      </c>
      <c r="AD17" s="15">
        <f>AC17*$S$190</f>
        <v>750000</v>
      </c>
      <c r="AE17" s="15">
        <f>G17*AC17+(H17+I17)*AC17/2</f>
        <v>164250</v>
      </c>
      <c r="AF17" s="15">
        <f>AE17*$S$190</f>
        <v>65700000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11</v>
      </c>
      <c r="D18" s="81" t="s">
        <v>26</v>
      </c>
      <c r="E18" s="12">
        <v>1</v>
      </c>
      <c r="F18" s="86" t="s">
        <v>11</v>
      </c>
      <c r="G18" s="12">
        <v>62.8</v>
      </c>
      <c r="H18" s="12"/>
      <c r="I18" s="12">
        <v>0</v>
      </c>
      <c r="J18" s="12">
        <f t="shared" si="13"/>
        <v>62.8</v>
      </c>
      <c r="L18" s="17" t="s">
        <v>10</v>
      </c>
      <c r="N18" s="14">
        <v>1550</v>
      </c>
      <c r="O18" s="15">
        <f>N18*$S$190</f>
        <v>620000</v>
      </c>
      <c r="P18" s="16">
        <f>+J18*N18</f>
        <v>97340</v>
      </c>
      <c r="Q18" s="15">
        <f>P18*$S$190</f>
        <v>38936000</v>
      </c>
      <c r="S18" s="14">
        <f t="shared" si="14"/>
        <v>1650</v>
      </c>
      <c r="T18" s="15">
        <f>S18*$S$190</f>
        <v>660000</v>
      </c>
      <c r="U18" s="16">
        <f>+J18*S18</f>
        <v>103620</v>
      </c>
      <c r="V18" s="15">
        <f>U18*$S$190</f>
        <v>41448000</v>
      </c>
      <c r="X18" s="14">
        <f t="shared" si="15"/>
        <v>1750</v>
      </c>
      <c r="Y18" s="15">
        <f>X18*$S$190</f>
        <v>700000</v>
      </c>
      <c r="Z18" s="15">
        <f>+J18*X18</f>
        <v>109900</v>
      </c>
      <c r="AA18" s="15">
        <f>Z18*$S$190</f>
        <v>43960000</v>
      </c>
      <c r="AC18" s="14">
        <f t="shared" si="16"/>
        <v>1825</v>
      </c>
      <c r="AD18" s="15">
        <f>AC18*$S$190</f>
        <v>730000</v>
      </c>
      <c r="AE18" s="15">
        <f>G18*AC18+(H18+I18)*AC18/2</f>
        <v>114610</v>
      </c>
      <c r="AF18" s="15">
        <f>AE18*$S$190</f>
        <v>45844000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12</v>
      </c>
      <c r="D19" s="81" t="s">
        <v>26</v>
      </c>
      <c r="E19" s="12">
        <v>1</v>
      </c>
      <c r="F19" s="86"/>
      <c r="G19" s="12">
        <v>62.8</v>
      </c>
      <c r="H19" s="12"/>
      <c r="I19" s="12"/>
      <c r="J19" s="12">
        <f t="shared" si="13"/>
        <v>62.8</v>
      </c>
      <c r="L19" s="17"/>
      <c r="N19" s="14">
        <v>1550</v>
      </c>
      <c r="O19" s="15">
        <f t="shared" ref="O19:O20" si="17">N19*$S$190</f>
        <v>620000</v>
      </c>
      <c r="P19" s="16">
        <f t="shared" ref="P19:P20" si="18">+J19*N19</f>
        <v>97340</v>
      </c>
      <c r="Q19" s="15">
        <f t="shared" ref="Q19:Q20" si="19">P19*$S$190</f>
        <v>38936000</v>
      </c>
      <c r="S19" s="14">
        <f t="shared" si="14"/>
        <v>1650</v>
      </c>
      <c r="T19" s="15">
        <f t="shared" ref="T19:T20" si="20">S19*$S$190</f>
        <v>660000</v>
      </c>
      <c r="U19" s="16">
        <f t="shared" ref="U19:U20" si="21">+J19*S19</f>
        <v>103620</v>
      </c>
      <c r="V19" s="15">
        <f t="shared" ref="V19:V20" si="22">U19*$S$190</f>
        <v>41448000</v>
      </c>
      <c r="X19" s="14">
        <f t="shared" si="15"/>
        <v>1750</v>
      </c>
      <c r="Y19" s="15">
        <f t="shared" ref="Y19:Y20" si="23">X19*$S$190</f>
        <v>700000</v>
      </c>
      <c r="Z19" s="15">
        <f t="shared" ref="Z19:Z20" si="24">+J19*X19</f>
        <v>109900</v>
      </c>
      <c r="AA19" s="15">
        <f t="shared" ref="AA19:AA20" si="25">Z19*$S$190</f>
        <v>43960000</v>
      </c>
      <c r="AC19" s="14"/>
      <c r="AD19" s="15"/>
      <c r="AE19" s="15"/>
      <c r="AF19" s="15"/>
      <c r="AG19" s="22"/>
      <c r="AH19" s="22"/>
      <c r="AI19" s="22"/>
      <c r="AJ19" s="22"/>
    </row>
    <row r="20" spans="2:36" ht="13.8" customHeight="1" x14ac:dyDescent="0.25">
      <c r="B20" s="191"/>
      <c r="C20" s="12">
        <v>13</v>
      </c>
      <c r="D20" s="81" t="s">
        <v>26</v>
      </c>
      <c r="E20" s="12">
        <v>1</v>
      </c>
      <c r="F20" s="86"/>
      <c r="G20" s="12">
        <v>66.8</v>
      </c>
      <c r="H20" s="12"/>
      <c r="I20" s="12"/>
      <c r="J20" s="12">
        <f t="shared" si="13"/>
        <v>66.8</v>
      </c>
      <c r="L20" s="17"/>
      <c r="N20" s="14">
        <v>1550</v>
      </c>
      <c r="O20" s="15">
        <f t="shared" si="17"/>
        <v>620000</v>
      </c>
      <c r="P20" s="16">
        <f t="shared" si="18"/>
        <v>103540</v>
      </c>
      <c r="Q20" s="15">
        <f t="shared" si="19"/>
        <v>41416000</v>
      </c>
      <c r="S20" s="14">
        <f t="shared" si="14"/>
        <v>1650</v>
      </c>
      <c r="T20" s="15">
        <f t="shared" si="20"/>
        <v>660000</v>
      </c>
      <c r="U20" s="16">
        <f t="shared" si="21"/>
        <v>110220</v>
      </c>
      <c r="V20" s="15">
        <f t="shared" si="22"/>
        <v>44088000</v>
      </c>
      <c r="X20" s="14">
        <f t="shared" si="15"/>
        <v>1750</v>
      </c>
      <c r="Y20" s="15">
        <f t="shared" si="23"/>
        <v>700000</v>
      </c>
      <c r="Z20" s="15">
        <f t="shared" si="24"/>
        <v>116900</v>
      </c>
      <c r="AA20" s="15">
        <f t="shared" si="25"/>
        <v>46760000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4.4" customHeight="1" x14ac:dyDescent="0.25">
      <c r="B21" s="191"/>
      <c r="C21" s="12">
        <v>14</v>
      </c>
      <c r="D21" s="81" t="s">
        <v>90</v>
      </c>
      <c r="E21" s="12">
        <v>1</v>
      </c>
      <c r="F21" s="86" t="s">
        <v>11</v>
      </c>
      <c r="G21" s="12">
        <v>68.900000000000006</v>
      </c>
      <c r="H21" s="12"/>
      <c r="I21" s="12">
        <v>0</v>
      </c>
      <c r="J21" s="12">
        <f t="shared" si="13"/>
        <v>68.900000000000006</v>
      </c>
      <c r="L21" s="17"/>
      <c r="N21" s="14">
        <v>1525</v>
      </c>
      <c r="O21" s="15">
        <f>N21*$S$190</f>
        <v>610000</v>
      </c>
      <c r="P21" s="16">
        <f>+J21*N21</f>
        <v>105072.50000000001</v>
      </c>
      <c r="Q21" s="15">
        <f>P21*$S$190</f>
        <v>42029000.000000007</v>
      </c>
      <c r="S21" s="14">
        <f t="shared" si="14"/>
        <v>1625</v>
      </c>
      <c r="T21" s="15">
        <f>S21*$S$190</f>
        <v>650000</v>
      </c>
      <c r="U21" s="16">
        <f>+J21*S21</f>
        <v>111962.50000000001</v>
      </c>
      <c r="V21" s="15">
        <f>U21*$S$190</f>
        <v>44785000.000000007</v>
      </c>
      <c r="X21" s="14">
        <f t="shared" si="15"/>
        <v>1725</v>
      </c>
      <c r="Y21" s="15">
        <f>X21*$S$190</f>
        <v>690000</v>
      </c>
      <c r="Z21" s="15">
        <f>+J21*X21</f>
        <v>118852.50000000001</v>
      </c>
      <c r="AA21" s="15">
        <f>Z21*$S$190</f>
        <v>47541000.000000007</v>
      </c>
      <c r="AC21" s="14">
        <f t="shared" si="16"/>
        <v>1800</v>
      </c>
      <c r="AD21" s="15">
        <f>AC21*$S$190</f>
        <v>720000</v>
      </c>
      <c r="AE21" s="15">
        <f>G21*AC21+(H21+I21)*AC21/2</f>
        <v>124020.00000000001</v>
      </c>
      <c r="AF21" s="15">
        <f>AE21*$S$190</f>
        <v>49608000.000000007</v>
      </c>
      <c r="AG21" s="22"/>
      <c r="AH21" s="22"/>
      <c r="AI21" s="22"/>
      <c r="AJ21" s="22"/>
    </row>
    <row r="22" spans="2:36" x14ac:dyDescent="0.25">
      <c r="C22" s="18"/>
      <c r="D22" s="82"/>
      <c r="E22" s="18"/>
      <c r="F22" s="87"/>
      <c r="G22" s="19">
        <f>SUM(G15:G21)</f>
        <v>503</v>
      </c>
      <c r="H22" s="19">
        <f>SUM(H15:I21)</f>
        <v>0</v>
      </c>
      <c r="I22" s="19">
        <f>SUM(I15:I18)</f>
        <v>0</v>
      </c>
      <c r="J22" s="19">
        <f>SUM(J15:J21)</f>
        <v>503</v>
      </c>
      <c r="N22" s="104">
        <f>+P22/J22</f>
        <v>1561.2673956262424</v>
      </c>
      <c r="O22" s="20"/>
      <c r="P22" s="21">
        <f>SUM(P15:P21)</f>
        <v>785317.5</v>
      </c>
      <c r="Q22" s="21">
        <f>SUM(Q15:Q21)</f>
        <v>314127000</v>
      </c>
      <c r="S22" s="104">
        <f>+U22/J22</f>
        <v>1661.2673956262424</v>
      </c>
      <c r="T22" s="20"/>
      <c r="U22" s="21">
        <f>SUM(U15:U21)</f>
        <v>835617.5</v>
      </c>
      <c r="V22" s="21">
        <f>SUM(V15:V21)</f>
        <v>334247000</v>
      </c>
      <c r="X22" s="104">
        <f>+Z22/J22</f>
        <v>1761.2673956262424</v>
      </c>
      <c r="Y22" s="20">
        <f>X22*$S$190</f>
        <v>704506.958250497</v>
      </c>
      <c r="Z22" s="21">
        <f>SUM(Z15:Z21)</f>
        <v>885917.5</v>
      </c>
      <c r="AA22" s="21">
        <f>SUM(AA15:AA21)</f>
        <v>354367000</v>
      </c>
      <c r="AC22" s="2">
        <f t="shared" si="16"/>
        <v>1836.2673956262424</v>
      </c>
      <c r="AD22" s="20">
        <f>AC22*$S$190</f>
        <v>734506.958250497</v>
      </c>
      <c r="AE22" s="21">
        <f>SUM(AE15:AE21)</f>
        <v>687122.5</v>
      </c>
      <c r="AF22" s="21">
        <f>SUM(AF15:AF21)</f>
        <v>274849000</v>
      </c>
      <c r="AG22" s="193"/>
      <c r="AH22" s="193"/>
      <c r="AI22" s="193"/>
      <c r="AJ22" s="193"/>
    </row>
    <row r="23" spans="2:36" x14ac:dyDescent="0.25">
      <c r="C23" s="18"/>
      <c r="D23" s="82"/>
      <c r="E23" s="18"/>
      <c r="F23" s="87"/>
      <c r="G23" s="19"/>
      <c r="H23" s="19"/>
      <c r="I23" s="19"/>
      <c r="J23" s="19"/>
      <c r="N23" s="104"/>
      <c r="O23" s="20"/>
      <c r="P23" s="21"/>
      <c r="Q23" s="21"/>
      <c r="S23" s="104"/>
      <c r="T23" s="20"/>
      <c r="U23" s="21"/>
      <c r="V23" s="21"/>
      <c r="X23" s="104"/>
      <c r="Y23" s="20"/>
      <c r="Z23" s="21"/>
      <c r="AA23" s="21"/>
      <c r="AC23" s="2"/>
      <c r="AD23" s="20"/>
      <c r="AE23" s="21"/>
      <c r="AF23" s="21"/>
      <c r="AG23" s="2"/>
      <c r="AH23" s="2"/>
      <c r="AI23" s="2"/>
      <c r="AJ23" s="2"/>
    </row>
    <row r="24" spans="2:36" ht="13.8" customHeight="1" x14ac:dyDescent="0.25">
      <c r="B24" s="191">
        <v>4</v>
      </c>
      <c r="C24" s="12">
        <v>15</v>
      </c>
      <c r="D24" s="81" t="s">
        <v>90</v>
      </c>
      <c r="E24" s="12">
        <v>1</v>
      </c>
      <c r="F24" s="86" t="s">
        <v>11</v>
      </c>
      <c r="G24" s="12">
        <v>62.6</v>
      </c>
      <c r="H24" s="12"/>
      <c r="I24" s="12">
        <v>0</v>
      </c>
      <c r="J24" s="12">
        <f t="shared" ref="J24:J30" si="26">G24+H24</f>
        <v>62.6</v>
      </c>
      <c r="L24" s="13" t="s">
        <v>9</v>
      </c>
      <c r="N24" s="14">
        <v>1525</v>
      </c>
      <c r="O24" s="15">
        <f>N24*$S$190</f>
        <v>610000</v>
      </c>
      <c r="P24" s="16">
        <f>+J24*N24</f>
        <v>95465</v>
      </c>
      <c r="Q24" s="15">
        <f>P24*$S$190</f>
        <v>38186000</v>
      </c>
      <c r="S24" s="14">
        <f t="shared" ref="S24:S30" si="27">N24+100</f>
        <v>1625</v>
      </c>
      <c r="T24" s="15">
        <f>S24*$S$190</f>
        <v>650000</v>
      </c>
      <c r="U24" s="16">
        <f>+J24*S24</f>
        <v>101725</v>
      </c>
      <c r="V24" s="15">
        <f>U24*$S$190</f>
        <v>40690000</v>
      </c>
      <c r="X24" s="14">
        <f>+S24+100</f>
        <v>1725</v>
      </c>
      <c r="Y24" s="15">
        <f>X24*$S$190</f>
        <v>690000</v>
      </c>
      <c r="Z24" s="15">
        <f>+J24*X24</f>
        <v>107985</v>
      </c>
      <c r="AA24" s="15">
        <f>Z24*$S$190</f>
        <v>43194000</v>
      </c>
      <c r="AC24" s="14">
        <f>X24+75</f>
        <v>1800</v>
      </c>
      <c r="AD24" s="15">
        <f>AC24*$S$190</f>
        <v>720000</v>
      </c>
      <c r="AE24" s="15">
        <f>G24*AC24+(H24+I24)*AC24/2</f>
        <v>112680</v>
      </c>
      <c r="AF24" s="15">
        <f>AE24*$S$190</f>
        <v>45072000</v>
      </c>
      <c r="AG24" s="192"/>
      <c r="AH24" s="192"/>
      <c r="AI24" s="192"/>
      <c r="AJ24" s="192"/>
    </row>
    <row r="25" spans="2:36" ht="13.8" customHeight="1" x14ac:dyDescent="0.25">
      <c r="B25" s="191"/>
      <c r="C25" s="12">
        <v>16</v>
      </c>
      <c r="D25" s="81" t="s">
        <v>90</v>
      </c>
      <c r="E25" s="12">
        <v>2</v>
      </c>
      <c r="F25" s="86" t="s">
        <v>8</v>
      </c>
      <c r="G25" s="12">
        <v>91.5</v>
      </c>
      <c r="H25" s="12"/>
      <c r="I25" s="12">
        <v>0</v>
      </c>
      <c r="J25" s="12">
        <f t="shared" si="26"/>
        <v>91.5</v>
      </c>
      <c r="L25" s="17" t="s">
        <v>10</v>
      </c>
      <c r="N25" s="14">
        <v>1600</v>
      </c>
      <c r="O25" s="15">
        <f>N25*$S$190</f>
        <v>640000</v>
      </c>
      <c r="P25" s="16">
        <f>+J25*N25</f>
        <v>146400</v>
      </c>
      <c r="Q25" s="15">
        <f>P25*$S$190</f>
        <v>58560000</v>
      </c>
      <c r="S25" s="14">
        <f t="shared" si="27"/>
        <v>1700</v>
      </c>
      <c r="T25" s="15">
        <f>S25*$S$190</f>
        <v>680000</v>
      </c>
      <c r="U25" s="16">
        <f>+J25*S25</f>
        <v>155550</v>
      </c>
      <c r="V25" s="15">
        <f>U25*$S$190</f>
        <v>62220000</v>
      </c>
      <c r="X25" s="14">
        <f t="shared" ref="X25:X30" si="28">+S25+100</f>
        <v>1800</v>
      </c>
      <c r="Y25" s="15">
        <f>X25*$S$190</f>
        <v>720000</v>
      </c>
      <c r="Z25" s="15">
        <f>+J25*X25</f>
        <v>164700</v>
      </c>
      <c r="AA25" s="15">
        <f>Z25*$S$190</f>
        <v>65880000</v>
      </c>
      <c r="AC25" s="14">
        <f t="shared" ref="AC25:AC31" si="29">X25+75</f>
        <v>1875</v>
      </c>
      <c r="AD25" s="15">
        <f>AC25*$S$190</f>
        <v>750000</v>
      </c>
      <c r="AE25" s="15">
        <f>G25*AC25+(H25+I25)*AC25/2</f>
        <v>171562.5</v>
      </c>
      <c r="AF25" s="15">
        <f>AE25*$S$190</f>
        <v>68625000</v>
      </c>
      <c r="AG25" s="192"/>
      <c r="AH25" s="192"/>
      <c r="AI25" s="192"/>
      <c r="AJ25" s="192"/>
    </row>
    <row r="26" spans="2:36" ht="13.8" customHeight="1" x14ac:dyDescent="0.25">
      <c r="B26" s="191"/>
      <c r="C26" s="12">
        <v>17</v>
      </c>
      <c r="D26" s="81" t="s">
        <v>91</v>
      </c>
      <c r="E26" s="12">
        <v>2</v>
      </c>
      <c r="F26" s="86" t="s">
        <v>8</v>
      </c>
      <c r="G26" s="12">
        <v>87.6</v>
      </c>
      <c r="H26" s="12"/>
      <c r="I26" s="12">
        <v>0</v>
      </c>
      <c r="J26" s="12">
        <f t="shared" si="26"/>
        <v>87.6</v>
      </c>
      <c r="L26" s="17" t="s">
        <v>10</v>
      </c>
      <c r="N26" s="14">
        <v>1600</v>
      </c>
      <c r="O26" s="15">
        <f>N26*$S$190</f>
        <v>640000</v>
      </c>
      <c r="P26" s="16">
        <f>+J26*N26</f>
        <v>140160</v>
      </c>
      <c r="Q26" s="15">
        <f>P26*$S$190</f>
        <v>56064000</v>
      </c>
      <c r="S26" s="14">
        <f t="shared" si="27"/>
        <v>1700</v>
      </c>
      <c r="T26" s="15">
        <f>S26*$S$190</f>
        <v>680000</v>
      </c>
      <c r="U26" s="16">
        <f>+J26*S26</f>
        <v>148920</v>
      </c>
      <c r="V26" s="15">
        <f>U26*$S$190</f>
        <v>59568000</v>
      </c>
      <c r="X26" s="14">
        <f t="shared" si="28"/>
        <v>1800</v>
      </c>
      <c r="Y26" s="15">
        <f>X26*$S$190</f>
        <v>720000</v>
      </c>
      <c r="Z26" s="15">
        <f>+J26*X26</f>
        <v>157680</v>
      </c>
      <c r="AA26" s="15">
        <f>Z26*$S$190</f>
        <v>63072000</v>
      </c>
      <c r="AC26" s="14">
        <f t="shared" si="29"/>
        <v>1875</v>
      </c>
      <c r="AD26" s="15">
        <f>AC26*$S$190</f>
        <v>750000</v>
      </c>
      <c r="AE26" s="15">
        <f>G26*AC26+(H26+I26)*AC26/2</f>
        <v>164250</v>
      </c>
      <c r="AF26" s="15">
        <f>AE26*$S$190</f>
        <v>65700000</v>
      </c>
      <c r="AG26" s="192"/>
      <c r="AH26" s="192"/>
      <c r="AI26" s="192"/>
      <c r="AJ26" s="192"/>
    </row>
    <row r="27" spans="2:36" x14ac:dyDescent="0.25">
      <c r="B27" s="191"/>
      <c r="C27" s="12">
        <v>18</v>
      </c>
      <c r="D27" s="81" t="s">
        <v>26</v>
      </c>
      <c r="E27" s="12">
        <v>1</v>
      </c>
      <c r="F27" s="86"/>
      <c r="G27" s="12">
        <v>62.8</v>
      </c>
      <c r="H27" s="12"/>
      <c r="I27" s="12"/>
      <c r="J27" s="12">
        <f t="shared" si="26"/>
        <v>62.8</v>
      </c>
      <c r="L27" s="17"/>
      <c r="N27" s="14">
        <v>1550</v>
      </c>
      <c r="O27" s="15">
        <f t="shared" ref="O27:O28" si="30">N27*$S$190</f>
        <v>620000</v>
      </c>
      <c r="P27" s="16">
        <f t="shared" ref="P27:P28" si="31">+J27*N27</f>
        <v>97340</v>
      </c>
      <c r="Q27" s="15">
        <f t="shared" ref="Q27:Q28" si="32">P27*$S$190</f>
        <v>38936000</v>
      </c>
      <c r="S27" s="14">
        <f t="shared" si="27"/>
        <v>1650</v>
      </c>
      <c r="T27" s="15">
        <f t="shared" ref="T27:T28" si="33">S27*$S$190</f>
        <v>660000</v>
      </c>
      <c r="U27" s="16">
        <f t="shared" ref="U27:U28" si="34">+J27*S27</f>
        <v>103620</v>
      </c>
      <c r="V27" s="15">
        <f t="shared" ref="V27:V28" si="35">U27*$S$190</f>
        <v>41448000</v>
      </c>
      <c r="X27" s="14">
        <f t="shared" si="28"/>
        <v>1750</v>
      </c>
      <c r="Y27" s="15">
        <f t="shared" ref="Y27:Y28" si="36">X27*$S$190</f>
        <v>700000</v>
      </c>
      <c r="Z27" s="15">
        <f t="shared" ref="Z27:Z28" si="37">+J27*X27</f>
        <v>109900</v>
      </c>
      <c r="AA27" s="15">
        <f t="shared" ref="AA27:AA28" si="38">Z27*$S$190</f>
        <v>43960000</v>
      </c>
      <c r="AC27" s="14"/>
      <c r="AD27" s="15"/>
      <c r="AE27" s="15"/>
      <c r="AF27" s="15"/>
      <c r="AG27" s="22"/>
      <c r="AH27" s="22"/>
      <c r="AI27" s="22"/>
      <c r="AJ27" s="22"/>
    </row>
    <row r="28" spans="2:36" x14ac:dyDescent="0.25">
      <c r="B28" s="191"/>
      <c r="C28" s="12">
        <v>19</v>
      </c>
      <c r="D28" s="81" t="s">
        <v>26</v>
      </c>
      <c r="E28" s="12">
        <v>1</v>
      </c>
      <c r="F28" s="86"/>
      <c r="G28" s="12">
        <v>62.8</v>
      </c>
      <c r="H28" s="12"/>
      <c r="I28" s="12"/>
      <c r="J28" s="12">
        <f t="shared" si="26"/>
        <v>62.8</v>
      </c>
      <c r="L28" s="17"/>
      <c r="N28" s="14">
        <v>1550</v>
      </c>
      <c r="O28" s="15">
        <f t="shared" si="30"/>
        <v>620000</v>
      </c>
      <c r="P28" s="16">
        <f t="shared" si="31"/>
        <v>97340</v>
      </c>
      <c r="Q28" s="15">
        <f t="shared" si="32"/>
        <v>38936000</v>
      </c>
      <c r="S28" s="14">
        <f t="shared" si="27"/>
        <v>1650</v>
      </c>
      <c r="T28" s="15">
        <f t="shared" si="33"/>
        <v>660000</v>
      </c>
      <c r="U28" s="16">
        <f t="shared" si="34"/>
        <v>103620</v>
      </c>
      <c r="V28" s="15">
        <f t="shared" si="35"/>
        <v>41448000</v>
      </c>
      <c r="X28" s="14">
        <f t="shared" si="28"/>
        <v>1750</v>
      </c>
      <c r="Y28" s="15">
        <f t="shared" si="36"/>
        <v>700000</v>
      </c>
      <c r="Z28" s="15">
        <f t="shared" si="37"/>
        <v>109900</v>
      </c>
      <c r="AA28" s="15">
        <f t="shared" si="38"/>
        <v>43960000</v>
      </c>
      <c r="AC28" s="14"/>
      <c r="AD28" s="15"/>
      <c r="AE28" s="15"/>
      <c r="AF28" s="15"/>
      <c r="AG28" s="22"/>
      <c r="AH28" s="22"/>
      <c r="AI28" s="22"/>
      <c r="AJ28" s="22"/>
    </row>
    <row r="29" spans="2:36" ht="13.8" customHeight="1" x14ac:dyDescent="0.25">
      <c r="B29" s="191"/>
      <c r="C29" s="12">
        <v>20</v>
      </c>
      <c r="D29" s="81" t="s">
        <v>26</v>
      </c>
      <c r="E29" s="12">
        <v>1</v>
      </c>
      <c r="F29" s="86" t="s">
        <v>11</v>
      </c>
      <c r="G29" s="12">
        <v>66.8</v>
      </c>
      <c r="H29" s="12"/>
      <c r="I29" s="12">
        <v>0</v>
      </c>
      <c r="J29" s="12">
        <f t="shared" si="26"/>
        <v>66.8</v>
      </c>
      <c r="L29" s="17" t="s">
        <v>10</v>
      </c>
      <c r="N29" s="14">
        <v>1550</v>
      </c>
      <c r="O29" s="15">
        <f>N29*$S$190</f>
        <v>620000</v>
      </c>
      <c r="P29" s="16">
        <f>+J29*N29</f>
        <v>103540</v>
      </c>
      <c r="Q29" s="15">
        <f>P29*$S$190</f>
        <v>41416000</v>
      </c>
      <c r="S29" s="14">
        <f t="shared" si="27"/>
        <v>1650</v>
      </c>
      <c r="T29" s="15">
        <f>S29*$S$190</f>
        <v>660000</v>
      </c>
      <c r="U29" s="16">
        <f>+J29*S29</f>
        <v>110220</v>
      </c>
      <c r="V29" s="15">
        <f>U29*$S$190</f>
        <v>44088000</v>
      </c>
      <c r="X29" s="14">
        <f t="shared" si="28"/>
        <v>1750</v>
      </c>
      <c r="Y29" s="15">
        <f>X29*$S$190</f>
        <v>700000</v>
      </c>
      <c r="Z29" s="15">
        <f>+J29*X29</f>
        <v>116900</v>
      </c>
      <c r="AA29" s="15">
        <f>Z29*$S$190</f>
        <v>46760000</v>
      </c>
      <c r="AC29" s="14">
        <f t="shared" si="29"/>
        <v>1825</v>
      </c>
      <c r="AD29" s="15">
        <f>AC29*$S$190</f>
        <v>730000</v>
      </c>
      <c r="AE29" s="15">
        <f>G29*AC29+(H29+I29)*AC29/2</f>
        <v>121910</v>
      </c>
      <c r="AF29" s="15">
        <f>AE29*$S$190</f>
        <v>48764000</v>
      </c>
      <c r="AG29" s="192"/>
      <c r="AH29" s="192"/>
      <c r="AI29" s="192"/>
      <c r="AJ29" s="192"/>
    </row>
    <row r="30" spans="2:36" ht="14.4" customHeight="1" x14ac:dyDescent="0.25">
      <c r="B30" s="191"/>
      <c r="C30" s="12">
        <v>21</v>
      </c>
      <c r="D30" s="81" t="s">
        <v>90</v>
      </c>
      <c r="E30" s="12">
        <v>1</v>
      </c>
      <c r="F30" s="86" t="s">
        <v>11</v>
      </c>
      <c r="G30" s="12">
        <v>68.900000000000006</v>
      </c>
      <c r="H30" s="12"/>
      <c r="I30" s="12">
        <v>0</v>
      </c>
      <c r="J30" s="12">
        <f t="shared" si="26"/>
        <v>68.900000000000006</v>
      </c>
      <c r="L30" s="17"/>
      <c r="N30" s="14">
        <v>1525</v>
      </c>
      <c r="O30" s="15">
        <f>N30*$S$190</f>
        <v>610000</v>
      </c>
      <c r="P30" s="16">
        <f>+J30*N30</f>
        <v>105072.50000000001</v>
      </c>
      <c r="Q30" s="15">
        <f>P30*$S$190</f>
        <v>42029000.000000007</v>
      </c>
      <c r="S30" s="14">
        <f t="shared" si="27"/>
        <v>1625</v>
      </c>
      <c r="T30" s="15">
        <f>S30*$S$190</f>
        <v>650000</v>
      </c>
      <c r="U30" s="16">
        <f>+J30*S30</f>
        <v>111962.50000000001</v>
      </c>
      <c r="V30" s="15">
        <f>U30*$S$190</f>
        <v>44785000.000000007</v>
      </c>
      <c r="X30" s="14">
        <f t="shared" si="28"/>
        <v>1725</v>
      </c>
      <c r="Y30" s="15">
        <f>X30*$S$190</f>
        <v>690000</v>
      </c>
      <c r="Z30" s="15">
        <f>+J30*X30</f>
        <v>118852.50000000001</v>
      </c>
      <c r="AA30" s="15">
        <f>Z30*$S$190</f>
        <v>47541000.000000007</v>
      </c>
      <c r="AC30" s="14">
        <f t="shared" si="29"/>
        <v>1800</v>
      </c>
      <c r="AD30" s="15">
        <f>AC30*$S$190</f>
        <v>720000</v>
      </c>
      <c r="AE30" s="15">
        <f>G30*AC30+(H30+I30)*AC30/2</f>
        <v>124020.00000000001</v>
      </c>
      <c r="AF30" s="15">
        <f>AE30*$S$190</f>
        <v>49608000.000000007</v>
      </c>
      <c r="AG30" s="22"/>
      <c r="AH30" s="22"/>
      <c r="AI30" s="22"/>
      <c r="AJ30" s="22"/>
    </row>
    <row r="31" spans="2:36" x14ac:dyDescent="0.25">
      <c r="C31" s="18"/>
      <c r="D31" s="82"/>
      <c r="E31" s="18"/>
      <c r="F31" s="87"/>
      <c r="G31" s="19">
        <f>SUM(G24:G30)</f>
        <v>503</v>
      </c>
      <c r="H31" s="19">
        <f>SUM(H24:I30)</f>
        <v>0</v>
      </c>
      <c r="I31" s="19">
        <f>SUM(I24:I29)</f>
        <v>0</v>
      </c>
      <c r="J31" s="19">
        <f>SUM(J24:J30)</f>
        <v>503</v>
      </c>
      <c r="N31" s="104">
        <f>+P31/J31</f>
        <v>1561.2673956262424</v>
      </c>
      <c r="O31" s="20"/>
      <c r="P31" s="21">
        <f>SUM(P24:P30)</f>
        <v>785317.5</v>
      </c>
      <c r="Q31" s="21">
        <f>SUM(Q24:Q30)</f>
        <v>314127000</v>
      </c>
      <c r="S31" s="104">
        <f>+U31/J31</f>
        <v>1661.2673956262424</v>
      </c>
      <c r="T31" s="20"/>
      <c r="U31" s="21">
        <f>SUM(U24:U30)</f>
        <v>835617.5</v>
      </c>
      <c r="V31" s="21">
        <f>SUM(V24:V30)</f>
        <v>334247000</v>
      </c>
      <c r="X31" s="104">
        <f>+Z31/J31</f>
        <v>1761.2673956262424</v>
      </c>
      <c r="Y31" s="20">
        <f>X31*$S$190</f>
        <v>704506.958250497</v>
      </c>
      <c r="Z31" s="21">
        <f>SUM(Z24:Z30)</f>
        <v>885917.5</v>
      </c>
      <c r="AA31" s="21">
        <f>SUM(AA24:AA30)</f>
        <v>354367000</v>
      </c>
      <c r="AC31" s="2">
        <f t="shared" si="29"/>
        <v>1836.2673956262424</v>
      </c>
      <c r="AD31" s="20">
        <f>AC31*$S$190</f>
        <v>734506.958250497</v>
      </c>
      <c r="AE31" s="21">
        <f>SUM(AE24:AE30)</f>
        <v>694422.5</v>
      </c>
      <c r="AF31" s="21">
        <f>SUM(AF24:AF30)</f>
        <v>277769000</v>
      </c>
      <c r="AG31" s="193"/>
      <c r="AH31" s="193"/>
      <c r="AI31" s="193"/>
      <c r="AJ31" s="193"/>
    </row>
    <row r="32" spans="2:36" x14ac:dyDescent="0.25">
      <c r="C32" s="18"/>
      <c r="D32" s="82"/>
      <c r="E32" s="18"/>
      <c r="F32" s="87"/>
      <c r="G32" s="19"/>
      <c r="H32" s="19"/>
      <c r="I32" s="19"/>
      <c r="J32" s="19"/>
      <c r="N32" s="104"/>
      <c r="O32" s="20"/>
      <c r="P32" s="21"/>
      <c r="Q32" s="21"/>
      <c r="S32" s="104"/>
      <c r="T32" s="20"/>
      <c r="U32" s="21"/>
      <c r="V32" s="21"/>
      <c r="X32" s="104"/>
      <c r="Y32" s="20"/>
      <c r="Z32" s="21"/>
      <c r="AA32" s="21"/>
      <c r="AC32" s="2"/>
      <c r="AD32" s="20"/>
      <c r="AE32" s="21"/>
      <c r="AF32" s="21"/>
      <c r="AG32" s="2"/>
      <c r="AH32" s="2"/>
      <c r="AI32" s="2"/>
      <c r="AJ32" s="2"/>
    </row>
    <row r="33" spans="2:36" ht="13.8" customHeight="1" x14ac:dyDescent="0.25">
      <c r="B33" s="191">
        <v>5</v>
      </c>
      <c r="C33" s="12">
        <v>22</v>
      </c>
      <c r="D33" s="81" t="s">
        <v>90</v>
      </c>
      <c r="E33" s="12">
        <v>1</v>
      </c>
      <c r="F33" s="86" t="s">
        <v>11</v>
      </c>
      <c r="G33" s="12">
        <v>62.6</v>
      </c>
      <c r="H33" s="12"/>
      <c r="I33" s="12">
        <v>0</v>
      </c>
      <c r="J33" s="12">
        <f t="shared" ref="J33:J39" si="39">G33+H33</f>
        <v>62.6</v>
      </c>
      <c r="L33" s="13" t="s">
        <v>9</v>
      </c>
      <c r="N33" s="14">
        <v>1575</v>
      </c>
      <c r="O33" s="15">
        <f>N33*$S$190</f>
        <v>630000</v>
      </c>
      <c r="P33" s="16">
        <f>+J33*N33</f>
        <v>98595</v>
      </c>
      <c r="Q33" s="15">
        <f>P33*$S$190</f>
        <v>39438000</v>
      </c>
      <c r="S33" s="14">
        <f t="shared" ref="S33:S39" si="40">N33+100</f>
        <v>1675</v>
      </c>
      <c r="T33" s="15">
        <f>S33*$S$190</f>
        <v>670000</v>
      </c>
      <c r="U33" s="16">
        <f>+J33*S33</f>
        <v>104855</v>
      </c>
      <c r="V33" s="15">
        <f>U33*$S$190</f>
        <v>41942000</v>
      </c>
      <c r="X33" s="14">
        <f>+S33+100</f>
        <v>1775</v>
      </c>
      <c r="Y33" s="15">
        <f>X33*$S$190</f>
        <v>710000</v>
      </c>
      <c r="Z33" s="15">
        <f>+J33*X33</f>
        <v>111115</v>
      </c>
      <c r="AA33" s="15">
        <f>Z33*$S$190</f>
        <v>44446000</v>
      </c>
      <c r="AC33" s="14">
        <f>X33+75</f>
        <v>1850</v>
      </c>
      <c r="AD33" s="15">
        <f>AC33*$S$190</f>
        <v>740000</v>
      </c>
      <c r="AE33" s="15">
        <f>G33*AC33+(H33+I33)*AC33/2</f>
        <v>115810</v>
      </c>
      <c r="AF33" s="15">
        <f>AE33*$S$190</f>
        <v>46324000</v>
      </c>
      <c r="AG33" s="192"/>
      <c r="AH33" s="192"/>
      <c r="AI33" s="192"/>
      <c r="AJ33" s="192"/>
    </row>
    <row r="34" spans="2:36" ht="13.8" customHeight="1" x14ac:dyDescent="0.25">
      <c r="B34" s="191"/>
      <c r="C34" s="12">
        <v>23</v>
      </c>
      <c r="D34" s="81" t="s">
        <v>90</v>
      </c>
      <c r="E34" s="12">
        <v>2</v>
      </c>
      <c r="F34" s="86" t="s">
        <v>8</v>
      </c>
      <c r="G34" s="12">
        <v>91.5</v>
      </c>
      <c r="H34" s="12"/>
      <c r="I34" s="12">
        <v>0</v>
      </c>
      <c r="J34" s="12">
        <f t="shared" si="39"/>
        <v>91.5</v>
      </c>
      <c r="L34" s="17" t="s">
        <v>10</v>
      </c>
      <c r="N34" s="14">
        <v>1650</v>
      </c>
      <c r="O34" s="15">
        <f>N34*$S$190</f>
        <v>660000</v>
      </c>
      <c r="P34" s="16">
        <f>+J34*N34</f>
        <v>150975</v>
      </c>
      <c r="Q34" s="15">
        <f>P34*$S$190</f>
        <v>60390000</v>
      </c>
      <c r="S34" s="14">
        <f t="shared" si="40"/>
        <v>1750</v>
      </c>
      <c r="T34" s="15">
        <f>S34*$S$190</f>
        <v>700000</v>
      </c>
      <c r="U34" s="16">
        <f>+J34*S34</f>
        <v>160125</v>
      </c>
      <c r="V34" s="15">
        <f>U34*$S$190</f>
        <v>64050000</v>
      </c>
      <c r="X34" s="14">
        <f t="shared" ref="X34:X39" si="41">+S34+100</f>
        <v>1850</v>
      </c>
      <c r="Y34" s="15">
        <f>X34*$S$190</f>
        <v>740000</v>
      </c>
      <c r="Z34" s="15">
        <f>+J34*X34</f>
        <v>169275</v>
      </c>
      <c r="AA34" s="15">
        <f>Z34*$S$190</f>
        <v>67710000</v>
      </c>
      <c r="AC34" s="14">
        <f t="shared" ref="AC34:AC40" si="42">X34+75</f>
        <v>1925</v>
      </c>
      <c r="AD34" s="15">
        <f>AC34*$S$190</f>
        <v>770000</v>
      </c>
      <c r="AE34" s="15">
        <f>G34*AC34+(H34+I34)*AC34/2</f>
        <v>176137.5</v>
      </c>
      <c r="AF34" s="15">
        <f>AE34*$S$190</f>
        <v>70455000</v>
      </c>
      <c r="AG34" s="192"/>
      <c r="AH34" s="192"/>
      <c r="AI34" s="192"/>
      <c r="AJ34" s="192"/>
    </row>
    <row r="35" spans="2:36" ht="13.8" customHeight="1" x14ac:dyDescent="0.25">
      <c r="B35" s="191"/>
      <c r="C35" s="12">
        <v>24</v>
      </c>
      <c r="D35" s="81" t="s">
        <v>91</v>
      </c>
      <c r="E35" s="12">
        <v>2</v>
      </c>
      <c r="F35" s="86" t="s">
        <v>8</v>
      </c>
      <c r="G35" s="12">
        <v>87.6</v>
      </c>
      <c r="H35" s="12"/>
      <c r="I35" s="12">
        <v>0</v>
      </c>
      <c r="J35" s="12">
        <f t="shared" si="39"/>
        <v>87.6</v>
      </c>
      <c r="L35" s="17" t="s">
        <v>10</v>
      </c>
      <c r="N35" s="14">
        <v>1650</v>
      </c>
      <c r="O35" s="15">
        <f>N35*$S$190</f>
        <v>660000</v>
      </c>
      <c r="P35" s="16">
        <f>+J35*N35</f>
        <v>144540</v>
      </c>
      <c r="Q35" s="15">
        <f>P35*$S$190</f>
        <v>57816000</v>
      </c>
      <c r="S35" s="14">
        <f t="shared" si="40"/>
        <v>1750</v>
      </c>
      <c r="T35" s="15">
        <f>S35*$S$190</f>
        <v>700000</v>
      </c>
      <c r="U35" s="16">
        <f>+J35*S35</f>
        <v>153300</v>
      </c>
      <c r="V35" s="15">
        <f>U35*$S$190</f>
        <v>61320000</v>
      </c>
      <c r="X35" s="14">
        <f t="shared" si="41"/>
        <v>1850</v>
      </c>
      <c r="Y35" s="15">
        <f>X35*$S$190</f>
        <v>740000</v>
      </c>
      <c r="Z35" s="15">
        <f>+J35*X35</f>
        <v>162060</v>
      </c>
      <c r="AA35" s="15">
        <f>Z35*$S$190</f>
        <v>64824000</v>
      </c>
      <c r="AC35" s="14">
        <f t="shared" si="42"/>
        <v>1925</v>
      </c>
      <c r="AD35" s="15">
        <f>AC35*$S$190</f>
        <v>770000</v>
      </c>
      <c r="AE35" s="15">
        <f>G35*AC35+(H35+I35)*AC35/2</f>
        <v>168630</v>
      </c>
      <c r="AF35" s="15">
        <f>AE35*$S$190</f>
        <v>67452000</v>
      </c>
      <c r="AG35" s="192"/>
      <c r="AH35" s="192"/>
      <c r="AI35" s="192"/>
      <c r="AJ35" s="192"/>
    </row>
    <row r="36" spans="2:36" ht="13.8" customHeight="1" x14ac:dyDescent="0.25">
      <c r="B36" s="191"/>
      <c r="C36" s="12">
        <v>25</v>
      </c>
      <c r="D36" s="81" t="s">
        <v>26</v>
      </c>
      <c r="E36" s="12">
        <v>1</v>
      </c>
      <c r="F36" s="86" t="s">
        <v>11</v>
      </c>
      <c r="G36" s="12">
        <v>62.8</v>
      </c>
      <c r="H36" s="12"/>
      <c r="I36" s="12">
        <v>0</v>
      </c>
      <c r="J36" s="12">
        <f t="shared" si="39"/>
        <v>62.8</v>
      </c>
      <c r="L36" s="17" t="s">
        <v>10</v>
      </c>
      <c r="N36" s="14">
        <v>1600</v>
      </c>
      <c r="O36" s="15">
        <f>N36*$S$190</f>
        <v>640000</v>
      </c>
      <c r="P36" s="16">
        <f>+J36*N36</f>
        <v>100480</v>
      </c>
      <c r="Q36" s="15">
        <f>P36*$S$190</f>
        <v>40192000</v>
      </c>
      <c r="S36" s="14">
        <f t="shared" si="40"/>
        <v>1700</v>
      </c>
      <c r="T36" s="15">
        <f>S36*$S$190</f>
        <v>680000</v>
      </c>
      <c r="U36" s="16">
        <f>+J36*S36</f>
        <v>106760</v>
      </c>
      <c r="V36" s="15">
        <f>U36*$S$190</f>
        <v>42704000</v>
      </c>
      <c r="X36" s="14">
        <f t="shared" si="41"/>
        <v>1800</v>
      </c>
      <c r="Y36" s="15">
        <f>X36*$S$190</f>
        <v>720000</v>
      </c>
      <c r="Z36" s="15">
        <f>+J36*X36</f>
        <v>113040</v>
      </c>
      <c r="AA36" s="15">
        <f>Z36*$S$190</f>
        <v>45216000</v>
      </c>
      <c r="AC36" s="14">
        <f t="shared" si="42"/>
        <v>1875</v>
      </c>
      <c r="AD36" s="15">
        <f>AC36*$S$190</f>
        <v>750000</v>
      </c>
      <c r="AE36" s="15">
        <f>G36*AC36+(H36+I36)*AC36/2</f>
        <v>117750</v>
      </c>
      <c r="AF36" s="15">
        <f>AE36*$S$190</f>
        <v>47100000</v>
      </c>
      <c r="AG36" s="192"/>
      <c r="AH36" s="192"/>
      <c r="AI36" s="192"/>
      <c r="AJ36" s="192"/>
    </row>
    <row r="37" spans="2:36" x14ac:dyDescent="0.25">
      <c r="B37" s="191"/>
      <c r="C37" s="12">
        <v>26</v>
      </c>
      <c r="D37" s="81" t="s">
        <v>26</v>
      </c>
      <c r="E37" s="12">
        <v>1</v>
      </c>
      <c r="F37" s="86"/>
      <c r="G37" s="12">
        <v>62.8</v>
      </c>
      <c r="H37" s="12"/>
      <c r="I37" s="12"/>
      <c r="J37" s="12">
        <f t="shared" si="39"/>
        <v>62.8</v>
      </c>
      <c r="L37" s="17"/>
      <c r="N37" s="14">
        <v>1600</v>
      </c>
      <c r="O37" s="15">
        <f t="shared" ref="O37:O38" si="43">N37*$S$190</f>
        <v>640000</v>
      </c>
      <c r="P37" s="16">
        <f t="shared" ref="P37:P38" si="44">+J37*N37</f>
        <v>100480</v>
      </c>
      <c r="Q37" s="15">
        <f t="shared" ref="Q37:Q38" si="45">P37*$S$190</f>
        <v>40192000</v>
      </c>
      <c r="S37" s="14">
        <f t="shared" si="40"/>
        <v>1700</v>
      </c>
      <c r="T37" s="15">
        <f t="shared" ref="T37:T38" si="46">S37*$S$190</f>
        <v>680000</v>
      </c>
      <c r="U37" s="16">
        <f t="shared" ref="U37:U38" si="47">+J37*S37</f>
        <v>106760</v>
      </c>
      <c r="V37" s="15">
        <f t="shared" ref="V37:V38" si="48">U37*$S$190</f>
        <v>42704000</v>
      </c>
      <c r="X37" s="14">
        <f t="shared" si="41"/>
        <v>1800</v>
      </c>
      <c r="Y37" s="15">
        <f t="shared" ref="Y37:Y38" si="49">X37*$S$190</f>
        <v>720000</v>
      </c>
      <c r="Z37" s="15">
        <f t="shared" ref="Z37:Z38" si="50">+J37*X37</f>
        <v>113040</v>
      </c>
      <c r="AA37" s="15">
        <f t="shared" ref="AA37:AA38" si="51">Z37*$S$190</f>
        <v>45216000</v>
      </c>
      <c r="AC37" s="14"/>
      <c r="AD37" s="15"/>
      <c r="AE37" s="15"/>
      <c r="AF37" s="15"/>
      <c r="AG37" s="22"/>
      <c r="AH37" s="22"/>
      <c r="AI37" s="22"/>
      <c r="AJ37" s="22"/>
    </row>
    <row r="38" spans="2:36" x14ac:dyDescent="0.25">
      <c r="B38" s="191"/>
      <c r="C38" s="12">
        <v>27</v>
      </c>
      <c r="D38" s="81" t="s">
        <v>26</v>
      </c>
      <c r="E38" s="12">
        <v>1</v>
      </c>
      <c r="F38" s="86"/>
      <c r="G38" s="12">
        <v>66.8</v>
      </c>
      <c r="H38" s="12"/>
      <c r="I38" s="12"/>
      <c r="J38" s="12">
        <f t="shared" si="39"/>
        <v>66.8</v>
      </c>
      <c r="L38" s="17"/>
      <c r="N38" s="14">
        <v>1600</v>
      </c>
      <c r="O38" s="15">
        <f t="shared" si="43"/>
        <v>640000</v>
      </c>
      <c r="P38" s="16">
        <f t="shared" si="44"/>
        <v>106880</v>
      </c>
      <c r="Q38" s="15">
        <f t="shared" si="45"/>
        <v>42752000</v>
      </c>
      <c r="S38" s="14">
        <f t="shared" si="40"/>
        <v>1700</v>
      </c>
      <c r="T38" s="15">
        <f t="shared" si="46"/>
        <v>680000</v>
      </c>
      <c r="U38" s="16">
        <f t="shared" si="47"/>
        <v>113560</v>
      </c>
      <c r="V38" s="15">
        <f t="shared" si="48"/>
        <v>45424000</v>
      </c>
      <c r="X38" s="14">
        <f t="shared" si="41"/>
        <v>1800</v>
      </c>
      <c r="Y38" s="15">
        <f t="shared" si="49"/>
        <v>720000</v>
      </c>
      <c r="Z38" s="15">
        <f t="shared" si="50"/>
        <v>120240</v>
      </c>
      <c r="AA38" s="15">
        <f t="shared" si="51"/>
        <v>48096000</v>
      </c>
      <c r="AC38" s="14"/>
      <c r="AD38" s="15"/>
      <c r="AE38" s="15"/>
      <c r="AF38" s="15"/>
      <c r="AG38" s="22"/>
      <c r="AH38" s="22"/>
      <c r="AI38" s="22"/>
      <c r="AJ38" s="22"/>
    </row>
    <row r="39" spans="2:36" ht="14.4" customHeight="1" x14ac:dyDescent="0.25">
      <c r="B39" s="191"/>
      <c r="C39" s="12">
        <v>28</v>
      </c>
      <c r="D39" s="81" t="s">
        <v>90</v>
      </c>
      <c r="E39" s="12">
        <v>1</v>
      </c>
      <c r="F39" s="86" t="s">
        <v>11</v>
      </c>
      <c r="G39" s="12">
        <v>68.900000000000006</v>
      </c>
      <c r="H39" s="12"/>
      <c r="I39" s="12">
        <v>0</v>
      </c>
      <c r="J39" s="12">
        <f t="shared" si="39"/>
        <v>68.900000000000006</v>
      </c>
      <c r="L39" s="17"/>
      <c r="N39" s="14">
        <v>1575</v>
      </c>
      <c r="O39" s="15">
        <f>N39*$S$190</f>
        <v>630000</v>
      </c>
      <c r="P39" s="16">
        <f>+J39*N39</f>
        <v>108517.50000000001</v>
      </c>
      <c r="Q39" s="15">
        <f>P39*$S$190</f>
        <v>43407000.000000007</v>
      </c>
      <c r="S39" s="14">
        <f t="shared" si="40"/>
        <v>1675</v>
      </c>
      <c r="T39" s="15">
        <f>S39*$S$190</f>
        <v>670000</v>
      </c>
      <c r="U39" s="16">
        <f>+J39*S39</f>
        <v>115407.50000000001</v>
      </c>
      <c r="V39" s="15">
        <f>U39*$S$190</f>
        <v>46163000.000000007</v>
      </c>
      <c r="X39" s="14">
        <f t="shared" si="41"/>
        <v>1775</v>
      </c>
      <c r="Y39" s="15">
        <f>X39*$S$190</f>
        <v>710000</v>
      </c>
      <c r="Z39" s="15">
        <f>+J39*X39</f>
        <v>122297.50000000001</v>
      </c>
      <c r="AA39" s="15">
        <f>Z39*$S$190</f>
        <v>48919000.000000007</v>
      </c>
      <c r="AC39" s="14">
        <f t="shared" si="42"/>
        <v>1850</v>
      </c>
      <c r="AD39" s="15">
        <f>AC39*$S$190</f>
        <v>740000</v>
      </c>
      <c r="AE39" s="15">
        <f>G39*AC39+(H39+I39)*AC39/2</f>
        <v>127465.00000000001</v>
      </c>
      <c r="AF39" s="15">
        <f>AE39*$S$190</f>
        <v>50986000.000000007</v>
      </c>
      <c r="AG39" s="22"/>
      <c r="AH39" s="22"/>
      <c r="AI39" s="22"/>
      <c r="AJ39" s="22"/>
    </row>
    <row r="40" spans="2:36" x14ac:dyDescent="0.25">
      <c r="C40" s="18"/>
      <c r="D40" s="82"/>
      <c r="E40" s="18"/>
      <c r="F40" s="87"/>
      <c r="G40" s="19">
        <f>SUM(G33:G39)</f>
        <v>503</v>
      </c>
      <c r="H40" s="19">
        <f>SUM(H33:I39)</f>
        <v>0</v>
      </c>
      <c r="I40" s="19">
        <f>SUM(I33:I36)</f>
        <v>0</v>
      </c>
      <c r="J40" s="19">
        <f>SUM(J33:J39)</f>
        <v>503</v>
      </c>
      <c r="N40" s="104">
        <f>+P40/J40</f>
        <v>1611.2673956262424</v>
      </c>
      <c r="O40" s="20"/>
      <c r="P40" s="21">
        <f>SUM(P33:P39)</f>
        <v>810467.5</v>
      </c>
      <c r="Q40" s="21">
        <f>SUM(Q33:Q39)</f>
        <v>324187000</v>
      </c>
      <c r="S40" s="104">
        <f>+U40/J40</f>
        <v>1711.2673956262424</v>
      </c>
      <c r="T40" s="20"/>
      <c r="U40" s="21">
        <f>SUM(U33:U39)</f>
        <v>860767.5</v>
      </c>
      <c r="V40" s="21">
        <f>SUM(V33:V39)</f>
        <v>344307000</v>
      </c>
      <c r="X40" s="104">
        <f>+Z40/J40</f>
        <v>1811.2673956262424</v>
      </c>
      <c r="Y40" s="20">
        <f>X40*$S$190</f>
        <v>724506.958250497</v>
      </c>
      <c r="Z40" s="21">
        <f>SUM(Z33:Z39)</f>
        <v>911067.5</v>
      </c>
      <c r="AA40" s="21">
        <f>SUM(AA33:AA39)</f>
        <v>364427000</v>
      </c>
      <c r="AC40" s="2">
        <f t="shared" si="42"/>
        <v>1886.2673956262424</v>
      </c>
      <c r="AD40" s="20">
        <f>AC40*$S$190</f>
        <v>754506.958250497</v>
      </c>
      <c r="AE40" s="21">
        <f>SUM(AE33:AE39)</f>
        <v>705792.5</v>
      </c>
      <c r="AF40" s="21">
        <f>SUM(AF33:AF39)</f>
        <v>282317000</v>
      </c>
      <c r="AG40" s="193"/>
      <c r="AH40" s="193"/>
      <c r="AI40" s="193"/>
      <c r="AJ40" s="193"/>
    </row>
    <row r="41" spans="2:36" x14ac:dyDescent="0.25">
      <c r="C41" s="18"/>
      <c r="D41" s="82"/>
      <c r="E41" s="18"/>
      <c r="F41" s="87"/>
      <c r="G41" s="19"/>
      <c r="H41" s="19"/>
      <c r="I41" s="19"/>
      <c r="J41" s="19"/>
      <c r="N41" s="104"/>
      <c r="O41" s="20"/>
      <c r="P41" s="21"/>
      <c r="Q41" s="21"/>
      <c r="S41" s="104"/>
      <c r="T41" s="20"/>
      <c r="U41" s="21"/>
      <c r="V41" s="21"/>
      <c r="X41" s="104"/>
      <c r="Y41" s="20"/>
      <c r="Z41" s="21"/>
      <c r="AA41" s="21"/>
      <c r="AC41" s="2"/>
      <c r="AD41" s="20"/>
      <c r="AE41" s="21"/>
      <c r="AF41" s="21"/>
      <c r="AG41" s="2"/>
      <c r="AH41" s="2"/>
      <c r="AI41" s="2"/>
      <c r="AJ41" s="2"/>
    </row>
    <row r="42" spans="2:36" ht="13.8" customHeight="1" x14ac:dyDescent="0.25">
      <c r="B42" s="191">
        <v>6</v>
      </c>
      <c r="C42" s="12">
        <v>23</v>
      </c>
      <c r="D42" s="81" t="s">
        <v>90</v>
      </c>
      <c r="E42" s="12">
        <v>1</v>
      </c>
      <c r="F42" s="86" t="s">
        <v>11</v>
      </c>
      <c r="G42" s="12">
        <v>62.6</v>
      </c>
      <c r="H42" s="12"/>
      <c r="I42" s="12">
        <v>0</v>
      </c>
      <c r="J42" s="12">
        <f t="shared" ref="J42:J48" si="52">G42+H42</f>
        <v>62.6</v>
      </c>
      <c r="L42" s="13" t="s">
        <v>9</v>
      </c>
      <c r="N42" s="14">
        <v>1575</v>
      </c>
      <c r="O42" s="15">
        <f>N42*$S$190</f>
        <v>630000</v>
      </c>
      <c r="P42" s="16">
        <f>+J42*N42</f>
        <v>98595</v>
      </c>
      <c r="Q42" s="15">
        <f>P42*$S$190</f>
        <v>39438000</v>
      </c>
      <c r="S42" s="14">
        <f t="shared" ref="S42:S48" si="53">N42+100</f>
        <v>1675</v>
      </c>
      <c r="T42" s="15">
        <f>S42*$S$190</f>
        <v>670000</v>
      </c>
      <c r="U42" s="16">
        <f>+J42*S42</f>
        <v>104855</v>
      </c>
      <c r="V42" s="15">
        <f>U42*$S$190</f>
        <v>41942000</v>
      </c>
      <c r="X42" s="14">
        <f>+S42+100</f>
        <v>1775</v>
      </c>
      <c r="Y42" s="15">
        <f>X42*$S$190</f>
        <v>710000</v>
      </c>
      <c r="Z42" s="15">
        <f>+J42*X42</f>
        <v>111115</v>
      </c>
      <c r="AA42" s="15">
        <f>Z42*$S$190</f>
        <v>44446000</v>
      </c>
      <c r="AC42" s="14">
        <f>X42+75</f>
        <v>1850</v>
      </c>
      <c r="AD42" s="15">
        <f>AC42*$S$190</f>
        <v>740000</v>
      </c>
      <c r="AE42" s="15">
        <f>G42*AC42+(H42+I42)*AC42/2</f>
        <v>115810</v>
      </c>
      <c r="AF42" s="15">
        <f>AE42*$S$190</f>
        <v>46324000</v>
      </c>
      <c r="AG42" s="192"/>
      <c r="AH42" s="192"/>
      <c r="AI42" s="192"/>
      <c r="AJ42" s="192"/>
    </row>
    <row r="43" spans="2:36" ht="13.8" customHeight="1" x14ac:dyDescent="0.25">
      <c r="B43" s="191"/>
      <c r="C43" s="12">
        <v>24</v>
      </c>
      <c r="D43" s="81" t="s">
        <v>90</v>
      </c>
      <c r="E43" s="12">
        <v>2</v>
      </c>
      <c r="F43" s="86" t="s">
        <v>8</v>
      </c>
      <c r="G43" s="12">
        <v>91.5</v>
      </c>
      <c r="H43" s="12"/>
      <c r="I43" s="12">
        <v>0</v>
      </c>
      <c r="J43" s="12">
        <f t="shared" si="52"/>
        <v>91.5</v>
      </c>
      <c r="L43" s="17" t="s">
        <v>10</v>
      </c>
      <c r="N43" s="14">
        <v>1675</v>
      </c>
      <c r="O43" s="15">
        <f>N43*$S$190</f>
        <v>670000</v>
      </c>
      <c r="P43" s="16">
        <f>+J43*N43</f>
        <v>153262.5</v>
      </c>
      <c r="Q43" s="15">
        <f>P43*$S$190</f>
        <v>61305000</v>
      </c>
      <c r="S43" s="14">
        <f t="shared" si="53"/>
        <v>1775</v>
      </c>
      <c r="T43" s="15">
        <f>S43*$S$190</f>
        <v>710000</v>
      </c>
      <c r="U43" s="16">
        <f>+J43*S43</f>
        <v>162412.5</v>
      </c>
      <c r="V43" s="15">
        <f>U43*$S$190</f>
        <v>64965000</v>
      </c>
      <c r="X43" s="14">
        <f t="shared" ref="X43:X48" si="54">+S43+100</f>
        <v>1875</v>
      </c>
      <c r="Y43" s="15">
        <f>X43*$S$190</f>
        <v>750000</v>
      </c>
      <c r="Z43" s="15">
        <f>+J43*X43</f>
        <v>171562.5</v>
      </c>
      <c r="AA43" s="15">
        <f>Z43*$S$190</f>
        <v>68625000</v>
      </c>
      <c r="AC43" s="14">
        <f t="shared" ref="AC43:AC49" si="55">X43+75</f>
        <v>1950</v>
      </c>
      <c r="AD43" s="15">
        <f>AC43*$S$190</f>
        <v>780000</v>
      </c>
      <c r="AE43" s="15">
        <f>G43*AC43+(H43+I43)*AC43/2</f>
        <v>178425</v>
      </c>
      <c r="AF43" s="15">
        <f>AE43*$S$190</f>
        <v>71370000</v>
      </c>
      <c r="AG43" s="192"/>
      <c r="AH43" s="192"/>
      <c r="AI43" s="192"/>
      <c r="AJ43" s="192"/>
    </row>
    <row r="44" spans="2:36" ht="13.8" customHeight="1" x14ac:dyDescent="0.25">
      <c r="B44" s="191"/>
      <c r="C44" s="12">
        <v>25</v>
      </c>
      <c r="D44" s="81" t="s">
        <v>91</v>
      </c>
      <c r="E44" s="12">
        <v>2</v>
      </c>
      <c r="F44" s="86" t="s">
        <v>8</v>
      </c>
      <c r="G44" s="12">
        <v>87.6</v>
      </c>
      <c r="H44" s="12"/>
      <c r="I44" s="12">
        <v>0</v>
      </c>
      <c r="J44" s="12">
        <f t="shared" si="52"/>
        <v>87.6</v>
      </c>
      <c r="L44" s="17" t="s">
        <v>10</v>
      </c>
      <c r="N44" s="14">
        <v>1675</v>
      </c>
      <c r="O44" s="15">
        <f>N44*$S$190</f>
        <v>670000</v>
      </c>
      <c r="P44" s="16">
        <f>+J44*N44</f>
        <v>146730</v>
      </c>
      <c r="Q44" s="15">
        <f>P44*$S$190</f>
        <v>58692000</v>
      </c>
      <c r="S44" s="14">
        <f t="shared" si="53"/>
        <v>1775</v>
      </c>
      <c r="T44" s="15">
        <f>S44*$S$190</f>
        <v>710000</v>
      </c>
      <c r="U44" s="16">
        <f>+J44*S44</f>
        <v>155490</v>
      </c>
      <c r="V44" s="15">
        <f>U44*$S$190</f>
        <v>62196000</v>
      </c>
      <c r="X44" s="14">
        <f t="shared" si="54"/>
        <v>1875</v>
      </c>
      <c r="Y44" s="15">
        <f>X44*$S$190</f>
        <v>750000</v>
      </c>
      <c r="Z44" s="15">
        <f>+J44*X44</f>
        <v>164250</v>
      </c>
      <c r="AA44" s="15">
        <f>Z44*$S$190</f>
        <v>65700000</v>
      </c>
      <c r="AC44" s="14">
        <f t="shared" si="55"/>
        <v>1950</v>
      </c>
      <c r="AD44" s="15">
        <f>AC44*$S$190</f>
        <v>780000</v>
      </c>
      <c r="AE44" s="15">
        <f>G44*AC44+(H44+I44)*AC44/2</f>
        <v>170820</v>
      </c>
      <c r="AF44" s="15">
        <f>AE44*$S$190</f>
        <v>68328000</v>
      </c>
      <c r="AG44" s="192"/>
      <c r="AH44" s="192"/>
      <c r="AI44" s="192"/>
      <c r="AJ44" s="192"/>
    </row>
    <row r="45" spans="2:36" ht="13.8" customHeight="1" x14ac:dyDescent="0.25">
      <c r="B45" s="191"/>
      <c r="C45" s="12">
        <v>26</v>
      </c>
      <c r="D45" s="81" t="s">
        <v>26</v>
      </c>
      <c r="E45" s="12">
        <v>1</v>
      </c>
      <c r="F45" s="86"/>
      <c r="G45" s="12">
        <v>62.8</v>
      </c>
      <c r="H45" s="12"/>
      <c r="I45" s="12"/>
      <c r="J45" s="12">
        <f t="shared" si="52"/>
        <v>62.8</v>
      </c>
      <c r="L45" s="17"/>
      <c r="N45" s="14">
        <v>1625</v>
      </c>
      <c r="O45" s="15">
        <f t="shared" ref="O45:O46" si="56">N45*$S$190</f>
        <v>650000</v>
      </c>
      <c r="P45" s="16">
        <f t="shared" ref="P45:P46" si="57">+J45*N45</f>
        <v>102050</v>
      </c>
      <c r="Q45" s="15">
        <f t="shared" ref="Q45:Q46" si="58">P45*$S$190</f>
        <v>40820000</v>
      </c>
      <c r="S45" s="14">
        <f t="shared" si="53"/>
        <v>1725</v>
      </c>
      <c r="T45" s="15">
        <f t="shared" ref="T45:T46" si="59">S45*$S$190</f>
        <v>690000</v>
      </c>
      <c r="U45" s="16">
        <f t="shared" ref="U45:U46" si="60">+J45*S45</f>
        <v>108330</v>
      </c>
      <c r="V45" s="15">
        <f t="shared" ref="V45:V46" si="61">U45*$S$190</f>
        <v>43332000</v>
      </c>
      <c r="X45" s="14">
        <f t="shared" si="54"/>
        <v>1825</v>
      </c>
      <c r="Y45" s="15">
        <f t="shared" ref="Y45:Y46" si="62">X45*$S$190</f>
        <v>730000</v>
      </c>
      <c r="Z45" s="15">
        <f t="shared" ref="Z45:Z46" si="63">+J45*X45</f>
        <v>114610</v>
      </c>
      <c r="AA45" s="15">
        <f t="shared" ref="AA45:AA46" si="64">Z45*$S$190</f>
        <v>45844000</v>
      </c>
      <c r="AC45" s="14"/>
      <c r="AD45" s="15"/>
      <c r="AE45" s="15"/>
      <c r="AF45" s="15"/>
      <c r="AG45" s="22"/>
      <c r="AH45" s="22"/>
      <c r="AI45" s="22"/>
      <c r="AJ45" s="22"/>
    </row>
    <row r="46" spans="2:36" ht="13.8" customHeight="1" x14ac:dyDescent="0.25">
      <c r="B46" s="191"/>
      <c r="C46" s="12">
        <v>27</v>
      </c>
      <c r="D46" s="81" t="s">
        <v>26</v>
      </c>
      <c r="E46" s="12">
        <v>1</v>
      </c>
      <c r="F46" s="86"/>
      <c r="G46" s="12">
        <v>62.8</v>
      </c>
      <c r="H46" s="12"/>
      <c r="I46" s="12"/>
      <c r="J46" s="12">
        <f t="shared" si="52"/>
        <v>62.8</v>
      </c>
      <c r="L46" s="17"/>
      <c r="N46" s="14">
        <v>1625</v>
      </c>
      <c r="O46" s="15">
        <f t="shared" si="56"/>
        <v>650000</v>
      </c>
      <c r="P46" s="16">
        <f t="shared" si="57"/>
        <v>102050</v>
      </c>
      <c r="Q46" s="15">
        <f t="shared" si="58"/>
        <v>40820000</v>
      </c>
      <c r="S46" s="14">
        <f t="shared" si="53"/>
        <v>1725</v>
      </c>
      <c r="T46" s="15">
        <f t="shared" si="59"/>
        <v>690000</v>
      </c>
      <c r="U46" s="16">
        <f t="shared" si="60"/>
        <v>108330</v>
      </c>
      <c r="V46" s="15">
        <f t="shared" si="61"/>
        <v>43332000</v>
      </c>
      <c r="X46" s="14">
        <f t="shared" si="54"/>
        <v>1825</v>
      </c>
      <c r="Y46" s="15">
        <f t="shared" si="62"/>
        <v>730000</v>
      </c>
      <c r="Z46" s="15">
        <f t="shared" si="63"/>
        <v>114610</v>
      </c>
      <c r="AA46" s="15">
        <f t="shared" si="64"/>
        <v>45844000</v>
      </c>
      <c r="AC46" s="14"/>
      <c r="AD46" s="15"/>
      <c r="AE46" s="15"/>
      <c r="AF46" s="15"/>
      <c r="AG46" s="22"/>
      <c r="AH46" s="22"/>
      <c r="AI46" s="22"/>
      <c r="AJ46" s="22"/>
    </row>
    <row r="47" spans="2:36" ht="13.8" customHeight="1" x14ac:dyDescent="0.25">
      <c r="B47" s="191"/>
      <c r="C47" s="12">
        <v>28</v>
      </c>
      <c r="D47" s="81" t="s">
        <v>26</v>
      </c>
      <c r="E47" s="12">
        <v>1</v>
      </c>
      <c r="F47" s="86" t="s">
        <v>11</v>
      </c>
      <c r="G47" s="12">
        <v>66.8</v>
      </c>
      <c r="H47" s="12"/>
      <c r="I47" s="12">
        <v>0</v>
      </c>
      <c r="J47" s="12">
        <f t="shared" si="52"/>
        <v>66.8</v>
      </c>
      <c r="L47" s="17" t="s">
        <v>10</v>
      </c>
      <c r="N47" s="14">
        <v>1625</v>
      </c>
      <c r="O47" s="15">
        <f>N47*$S$190</f>
        <v>650000</v>
      </c>
      <c r="P47" s="16">
        <f>+J47*N47</f>
        <v>108550</v>
      </c>
      <c r="Q47" s="15">
        <f>P47*$S$190</f>
        <v>43420000</v>
      </c>
      <c r="S47" s="14">
        <f t="shared" si="53"/>
        <v>1725</v>
      </c>
      <c r="T47" s="15">
        <f>S47*$S$190</f>
        <v>690000</v>
      </c>
      <c r="U47" s="16">
        <f>+J47*S47</f>
        <v>115230</v>
      </c>
      <c r="V47" s="15">
        <f>U47*$S$190</f>
        <v>46092000</v>
      </c>
      <c r="X47" s="14">
        <f t="shared" si="54"/>
        <v>1825</v>
      </c>
      <c r="Y47" s="15">
        <f>X47*$S$190</f>
        <v>730000</v>
      </c>
      <c r="Z47" s="15">
        <f>+J47*X47</f>
        <v>121910</v>
      </c>
      <c r="AA47" s="15">
        <f>Z47*$S$190</f>
        <v>48764000</v>
      </c>
      <c r="AC47" s="14">
        <f t="shared" si="55"/>
        <v>1900</v>
      </c>
      <c r="AD47" s="15">
        <f>AC47*$S$190</f>
        <v>760000</v>
      </c>
      <c r="AE47" s="15">
        <f>G47*AC47+(H47+I47)*AC47/2</f>
        <v>126920</v>
      </c>
      <c r="AF47" s="15">
        <f>AE47*$S$190</f>
        <v>50768000</v>
      </c>
      <c r="AG47" s="192"/>
      <c r="AH47" s="192"/>
      <c r="AI47" s="192"/>
      <c r="AJ47" s="192"/>
    </row>
    <row r="48" spans="2:36" ht="14.4" customHeight="1" x14ac:dyDescent="0.25">
      <c r="B48" s="191"/>
      <c r="C48" s="12">
        <v>29</v>
      </c>
      <c r="D48" s="81" t="s">
        <v>90</v>
      </c>
      <c r="E48" s="12">
        <v>1</v>
      </c>
      <c r="F48" s="86" t="s">
        <v>11</v>
      </c>
      <c r="G48" s="12">
        <v>68.900000000000006</v>
      </c>
      <c r="H48" s="12"/>
      <c r="I48" s="12">
        <v>0</v>
      </c>
      <c r="J48" s="12">
        <f t="shared" si="52"/>
        <v>68.900000000000006</v>
      </c>
      <c r="L48" s="17"/>
      <c r="N48" s="14">
        <v>1575</v>
      </c>
      <c r="O48" s="15">
        <f>N48*$S$190</f>
        <v>630000</v>
      </c>
      <c r="P48" s="16">
        <f>+J48*N48</f>
        <v>108517.50000000001</v>
      </c>
      <c r="Q48" s="15">
        <f>P48*$S$190</f>
        <v>43407000.000000007</v>
      </c>
      <c r="S48" s="14">
        <f t="shared" si="53"/>
        <v>1675</v>
      </c>
      <c r="T48" s="15">
        <f>S48*$S$190</f>
        <v>670000</v>
      </c>
      <c r="U48" s="16">
        <f>+J48*S48</f>
        <v>115407.50000000001</v>
      </c>
      <c r="V48" s="15">
        <f>U48*$S$190</f>
        <v>46163000.000000007</v>
      </c>
      <c r="X48" s="14">
        <f t="shared" si="54"/>
        <v>1775</v>
      </c>
      <c r="Y48" s="15">
        <f>X48*$S$190</f>
        <v>710000</v>
      </c>
      <c r="Z48" s="15">
        <f>+J48*X48</f>
        <v>122297.50000000001</v>
      </c>
      <c r="AA48" s="15">
        <f>Z48*$S$190</f>
        <v>48919000.000000007</v>
      </c>
      <c r="AC48" s="14">
        <f t="shared" si="55"/>
        <v>1850</v>
      </c>
      <c r="AD48" s="15">
        <f>AC48*$S$190</f>
        <v>740000</v>
      </c>
      <c r="AE48" s="15">
        <f>G48*AC48+(H48+I48)*AC48/2</f>
        <v>127465.00000000001</v>
      </c>
      <c r="AF48" s="15">
        <f>AE48*$S$190</f>
        <v>50986000.000000007</v>
      </c>
      <c r="AG48" s="22"/>
      <c r="AH48" s="22"/>
      <c r="AI48" s="22"/>
      <c r="AJ48" s="22"/>
    </row>
    <row r="49" spans="2:36" x14ac:dyDescent="0.25">
      <c r="C49" s="18"/>
      <c r="D49" s="82"/>
      <c r="E49" s="18"/>
      <c r="F49" s="87"/>
      <c r="G49" s="19">
        <f>SUM(G42:G48)</f>
        <v>503</v>
      </c>
      <c r="H49" s="19">
        <f>SUM(H42:I48)</f>
        <v>0</v>
      </c>
      <c r="I49" s="19">
        <f>SUM(I42:I47)</f>
        <v>0</v>
      </c>
      <c r="J49" s="19">
        <f>SUM(J42:J48)</f>
        <v>503</v>
      </c>
      <c r="N49" s="104">
        <f>+P49/J49</f>
        <v>1629.7316103379721</v>
      </c>
      <c r="O49" s="20"/>
      <c r="P49" s="21">
        <f>SUM(P42:P48)</f>
        <v>819755</v>
      </c>
      <c r="Q49" s="21">
        <f>SUM(Q42:Q48)</f>
        <v>327902000</v>
      </c>
      <c r="S49" s="104">
        <f>+U49/J49</f>
        <v>1729.7316103379721</v>
      </c>
      <c r="T49" s="20"/>
      <c r="U49" s="21">
        <f>SUM(U42:U48)</f>
        <v>870055</v>
      </c>
      <c r="V49" s="21">
        <f>SUM(V42:V48)</f>
        <v>348022000</v>
      </c>
      <c r="X49" s="104">
        <f>+Z49/J49</f>
        <v>1829.7316103379721</v>
      </c>
      <c r="Y49" s="20">
        <f>X49*$S$190</f>
        <v>731892.64413518889</v>
      </c>
      <c r="Z49" s="21">
        <f>SUM(Z42:Z48)</f>
        <v>920355</v>
      </c>
      <c r="AA49" s="21">
        <f>SUM(AA42:AA48)</f>
        <v>368142000</v>
      </c>
      <c r="AC49" s="2">
        <f t="shared" si="55"/>
        <v>1904.7316103379721</v>
      </c>
      <c r="AD49" s="20">
        <f>AC49*$S$190</f>
        <v>761892.64413518889</v>
      </c>
      <c r="AE49" s="21">
        <f>SUM(AE42:AE48)</f>
        <v>719440</v>
      </c>
      <c r="AF49" s="21">
        <f>SUM(AF42:AF48)</f>
        <v>287776000</v>
      </c>
      <c r="AG49" s="193"/>
      <c r="AH49" s="193"/>
      <c r="AI49" s="193"/>
      <c r="AJ49" s="193"/>
    </row>
    <row r="50" spans="2:36" x14ac:dyDescent="0.25">
      <c r="C50" s="18"/>
      <c r="D50" s="82"/>
      <c r="E50" s="18"/>
      <c r="F50" s="87"/>
      <c r="G50" s="19"/>
      <c r="H50" s="19"/>
      <c r="I50" s="19"/>
      <c r="J50" s="19"/>
      <c r="N50" s="104"/>
      <c r="O50" s="20"/>
      <c r="P50" s="21"/>
      <c r="Q50" s="21"/>
      <c r="S50" s="104"/>
      <c r="T50" s="20"/>
      <c r="U50" s="21"/>
      <c r="V50" s="21"/>
      <c r="X50" s="104"/>
      <c r="Y50" s="20"/>
      <c r="Z50" s="21"/>
      <c r="AA50" s="21"/>
      <c r="AC50" s="2"/>
      <c r="AD50" s="20"/>
      <c r="AE50" s="21"/>
      <c r="AF50" s="21"/>
      <c r="AG50" s="2"/>
      <c r="AH50" s="2"/>
      <c r="AI50" s="2"/>
      <c r="AJ50" s="2"/>
    </row>
    <row r="51" spans="2:36" ht="13.8" customHeight="1" x14ac:dyDescent="0.25">
      <c r="B51" s="191">
        <v>7</v>
      </c>
      <c r="C51" s="12">
        <v>30</v>
      </c>
      <c r="D51" s="81" t="s">
        <v>90</v>
      </c>
      <c r="E51" s="12">
        <v>1</v>
      </c>
      <c r="F51" s="86" t="s">
        <v>11</v>
      </c>
      <c r="G51" s="12">
        <v>62.6</v>
      </c>
      <c r="H51" s="12"/>
      <c r="I51" s="12">
        <v>0</v>
      </c>
      <c r="J51" s="12">
        <f t="shared" ref="J51:J57" si="65">G51+H51</f>
        <v>62.6</v>
      </c>
      <c r="L51" s="13" t="s">
        <v>9</v>
      </c>
      <c r="N51" s="14">
        <v>1625</v>
      </c>
      <c r="O51" s="15">
        <f>N51*$S$190</f>
        <v>650000</v>
      </c>
      <c r="P51" s="16">
        <f>+J51*N51</f>
        <v>101725</v>
      </c>
      <c r="Q51" s="15">
        <f>P51*$S$190</f>
        <v>40690000</v>
      </c>
      <c r="S51" s="14">
        <f t="shared" ref="S51:S57" si="66">N51+100</f>
        <v>1725</v>
      </c>
      <c r="T51" s="15">
        <f>S51*$S$190</f>
        <v>690000</v>
      </c>
      <c r="U51" s="16">
        <f>+J51*S51</f>
        <v>107985</v>
      </c>
      <c r="V51" s="15">
        <f>U51*$S$190</f>
        <v>43194000</v>
      </c>
      <c r="X51" s="14">
        <f>+S51+100</f>
        <v>1825</v>
      </c>
      <c r="Y51" s="15">
        <f>X51*$S$190</f>
        <v>730000</v>
      </c>
      <c r="Z51" s="15">
        <f>+J51*X51</f>
        <v>114245</v>
      </c>
      <c r="AA51" s="15">
        <f>Z51*$S$190</f>
        <v>45698000</v>
      </c>
      <c r="AC51" s="14">
        <f>X51+75</f>
        <v>1900</v>
      </c>
      <c r="AD51" s="15">
        <f>AC51*$S$190</f>
        <v>760000</v>
      </c>
      <c r="AE51" s="15">
        <f>G51*AC51+(H51+I51)*AC51/2</f>
        <v>118940</v>
      </c>
      <c r="AF51" s="15">
        <f>AE51*$S$190</f>
        <v>47576000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31</v>
      </c>
      <c r="D52" s="81" t="s">
        <v>90</v>
      </c>
      <c r="E52" s="12">
        <v>2</v>
      </c>
      <c r="F52" s="86" t="s">
        <v>8</v>
      </c>
      <c r="G52" s="12">
        <v>91.5</v>
      </c>
      <c r="H52" s="12"/>
      <c r="I52" s="12">
        <v>0</v>
      </c>
      <c r="J52" s="12">
        <f t="shared" si="65"/>
        <v>91.5</v>
      </c>
      <c r="L52" s="17" t="s">
        <v>10</v>
      </c>
      <c r="N52" s="14">
        <v>1725</v>
      </c>
      <c r="O52" s="15">
        <f>N52*$S$190</f>
        <v>690000</v>
      </c>
      <c r="P52" s="16">
        <f>+J52*N52</f>
        <v>157837.5</v>
      </c>
      <c r="Q52" s="15">
        <f>P52*$S$190</f>
        <v>63135000</v>
      </c>
      <c r="S52" s="14">
        <f t="shared" si="66"/>
        <v>1825</v>
      </c>
      <c r="T52" s="15">
        <f>S52*$S$190</f>
        <v>730000</v>
      </c>
      <c r="U52" s="16">
        <f>+J52*S52</f>
        <v>166987.5</v>
      </c>
      <c r="V52" s="15">
        <f>U52*$S$190</f>
        <v>66795000</v>
      </c>
      <c r="X52" s="14">
        <f t="shared" ref="X52:X57" si="67">+S52+100</f>
        <v>1925</v>
      </c>
      <c r="Y52" s="15">
        <f>X52*$S$190</f>
        <v>770000</v>
      </c>
      <c r="Z52" s="15">
        <f>+J52*X52</f>
        <v>176137.5</v>
      </c>
      <c r="AA52" s="15">
        <f>Z52*$S$190</f>
        <v>70455000</v>
      </c>
      <c r="AC52" s="14">
        <f t="shared" ref="AC52:AC58" si="68">X52+75</f>
        <v>2000</v>
      </c>
      <c r="AD52" s="15">
        <f>AC52*$S$190</f>
        <v>800000</v>
      </c>
      <c r="AE52" s="15">
        <f>G52*AC52+(H52+I52)*AC52/2</f>
        <v>183000</v>
      </c>
      <c r="AF52" s="15">
        <f>AE52*$S$190</f>
        <v>73200000</v>
      </c>
      <c r="AG52" s="192"/>
      <c r="AH52" s="192"/>
      <c r="AI52" s="192"/>
      <c r="AJ52" s="192"/>
    </row>
    <row r="53" spans="2:36" ht="13.8" customHeight="1" x14ac:dyDescent="0.25">
      <c r="B53" s="191"/>
      <c r="C53" s="12">
        <v>32</v>
      </c>
      <c r="D53" s="81" t="s">
        <v>91</v>
      </c>
      <c r="E53" s="12">
        <v>2</v>
      </c>
      <c r="F53" s="86"/>
      <c r="G53" s="12">
        <v>87.6</v>
      </c>
      <c r="H53" s="12"/>
      <c r="I53" s="12"/>
      <c r="J53" s="12">
        <f t="shared" si="65"/>
        <v>87.6</v>
      </c>
      <c r="L53" s="17"/>
      <c r="N53" s="14">
        <v>1725</v>
      </c>
      <c r="O53" s="15">
        <f t="shared" ref="O53:O54" si="69">N53*$S$190</f>
        <v>690000</v>
      </c>
      <c r="P53" s="16">
        <f t="shared" ref="P53:P54" si="70">+J53*N53</f>
        <v>151110</v>
      </c>
      <c r="Q53" s="15">
        <f t="shared" ref="Q53:Q54" si="71">P53*$S$190</f>
        <v>60444000</v>
      </c>
      <c r="S53" s="14">
        <f t="shared" si="66"/>
        <v>1825</v>
      </c>
      <c r="T53" s="15">
        <f t="shared" ref="T53:T54" si="72">S53*$S$190</f>
        <v>730000</v>
      </c>
      <c r="U53" s="16">
        <f t="shared" ref="U53:U54" si="73">+J53*S53</f>
        <v>159870</v>
      </c>
      <c r="V53" s="15">
        <f t="shared" ref="V53:V54" si="74">U53*$S$190</f>
        <v>63948000</v>
      </c>
      <c r="X53" s="14">
        <f t="shared" si="67"/>
        <v>1925</v>
      </c>
      <c r="Y53" s="15">
        <f t="shared" ref="Y53:Y54" si="75">X53*$S$190</f>
        <v>770000</v>
      </c>
      <c r="Z53" s="15">
        <f t="shared" ref="Z53:Z54" si="76">+J53*X53</f>
        <v>168630</v>
      </c>
      <c r="AA53" s="15">
        <f t="shared" ref="AA53:AA54" si="77">Z53*$S$190</f>
        <v>67452000</v>
      </c>
      <c r="AC53" s="14"/>
      <c r="AD53" s="15"/>
      <c r="AE53" s="15"/>
      <c r="AF53" s="15"/>
      <c r="AG53" s="22"/>
      <c r="AH53" s="22"/>
      <c r="AI53" s="22"/>
      <c r="AJ53" s="22"/>
    </row>
    <row r="54" spans="2:36" ht="13.8" customHeight="1" x14ac:dyDescent="0.25">
      <c r="B54" s="191"/>
      <c r="C54" s="12">
        <v>33</v>
      </c>
      <c r="D54" s="81" t="s">
        <v>26</v>
      </c>
      <c r="E54" s="12">
        <v>1</v>
      </c>
      <c r="F54" s="86"/>
      <c r="G54" s="12">
        <v>62.8</v>
      </c>
      <c r="H54" s="12"/>
      <c r="I54" s="12"/>
      <c r="J54" s="12">
        <f t="shared" si="65"/>
        <v>62.8</v>
      </c>
      <c r="L54" s="17"/>
      <c r="N54" s="14">
        <v>1675</v>
      </c>
      <c r="O54" s="15">
        <f t="shared" si="69"/>
        <v>670000</v>
      </c>
      <c r="P54" s="16">
        <f t="shared" si="70"/>
        <v>105190</v>
      </c>
      <c r="Q54" s="15">
        <f t="shared" si="71"/>
        <v>42076000</v>
      </c>
      <c r="S54" s="14">
        <f t="shared" si="66"/>
        <v>1775</v>
      </c>
      <c r="T54" s="15">
        <f t="shared" si="72"/>
        <v>710000</v>
      </c>
      <c r="U54" s="16">
        <f t="shared" si="73"/>
        <v>111470</v>
      </c>
      <c r="V54" s="15">
        <f t="shared" si="74"/>
        <v>44588000</v>
      </c>
      <c r="X54" s="14">
        <f t="shared" si="67"/>
        <v>1875</v>
      </c>
      <c r="Y54" s="15">
        <f t="shared" si="75"/>
        <v>750000</v>
      </c>
      <c r="Z54" s="15">
        <f t="shared" si="76"/>
        <v>117750</v>
      </c>
      <c r="AA54" s="15">
        <f t="shared" si="77"/>
        <v>47100000</v>
      </c>
      <c r="AC54" s="14"/>
      <c r="AD54" s="15"/>
      <c r="AE54" s="15"/>
      <c r="AF54" s="15"/>
      <c r="AG54" s="22"/>
      <c r="AH54" s="22"/>
      <c r="AI54" s="22"/>
      <c r="AJ54" s="22"/>
    </row>
    <row r="55" spans="2:36" ht="13.8" customHeight="1" x14ac:dyDescent="0.25">
      <c r="B55" s="191"/>
      <c r="C55" s="12">
        <v>34</v>
      </c>
      <c r="D55" s="81" t="s">
        <v>26</v>
      </c>
      <c r="E55" s="12">
        <v>1</v>
      </c>
      <c r="F55" s="86" t="s">
        <v>8</v>
      </c>
      <c r="G55" s="12">
        <v>62.8</v>
      </c>
      <c r="H55" s="12"/>
      <c r="I55" s="12">
        <v>0</v>
      </c>
      <c r="J55" s="12">
        <f t="shared" si="65"/>
        <v>62.8</v>
      </c>
      <c r="L55" s="17" t="s">
        <v>10</v>
      </c>
      <c r="N55" s="14">
        <v>1675</v>
      </c>
      <c r="O55" s="15">
        <f>N55*$S$190</f>
        <v>670000</v>
      </c>
      <c r="P55" s="16">
        <f>+J55*N55</f>
        <v>105190</v>
      </c>
      <c r="Q55" s="15">
        <f>P55*$S$190</f>
        <v>42076000</v>
      </c>
      <c r="S55" s="14">
        <f t="shared" si="66"/>
        <v>1775</v>
      </c>
      <c r="T55" s="15">
        <f>S55*$S$190</f>
        <v>710000</v>
      </c>
      <c r="U55" s="16">
        <f>+J55*S55</f>
        <v>111470</v>
      </c>
      <c r="V55" s="15">
        <f>U55*$S$190</f>
        <v>44588000</v>
      </c>
      <c r="X55" s="14">
        <f t="shared" si="67"/>
        <v>1875</v>
      </c>
      <c r="Y55" s="15">
        <f>X55*$S$190</f>
        <v>750000</v>
      </c>
      <c r="Z55" s="15">
        <f>+J55*X55</f>
        <v>117750</v>
      </c>
      <c r="AA55" s="15">
        <f>Z55*$S$190</f>
        <v>47100000</v>
      </c>
      <c r="AC55" s="14">
        <f t="shared" si="68"/>
        <v>1950</v>
      </c>
      <c r="AD55" s="15">
        <f>AC55*$S$190</f>
        <v>780000</v>
      </c>
      <c r="AE55" s="15">
        <f>G55*AC55+(H55+I55)*AC55/2</f>
        <v>122460</v>
      </c>
      <c r="AF55" s="15">
        <f>AE55*$S$190</f>
        <v>48984000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35</v>
      </c>
      <c r="D56" s="81" t="s">
        <v>26</v>
      </c>
      <c r="E56" s="12">
        <v>1</v>
      </c>
      <c r="F56" s="86" t="s">
        <v>11</v>
      </c>
      <c r="G56" s="12">
        <v>66.8</v>
      </c>
      <c r="H56" s="12"/>
      <c r="I56" s="12">
        <v>0</v>
      </c>
      <c r="J56" s="12">
        <f t="shared" si="65"/>
        <v>66.8</v>
      </c>
      <c r="L56" s="17" t="s">
        <v>10</v>
      </c>
      <c r="N56" s="14">
        <v>1675</v>
      </c>
      <c r="O56" s="15">
        <f>N56*$S$190</f>
        <v>670000</v>
      </c>
      <c r="P56" s="16">
        <f>+J56*N56</f>
        <v>111890</v>
      </c>
      <c r="Q56" s="15">
        <f>P56*$S$190</f>
        <v>44756000</v>
      </c>
      <c r="S56" s="14">
        <f t="shared" si="66"/>
        <v>1775</v>
      </c>
      <c r="T56" s="15">
        <f>S56*$S$190</f>
        <v>710000</v>
      </c>
      <c r="U56" s="16">
        <f>+J56*S56</f>
        <v>118570</v>
      </c>
      <c r="V56" s="15">
        <f>U56*$S$190</f>
        <v>47428000</v>
      </c>
      <c r="X56" s="14">
        <f t="shared" si="67"/>
        <v>1875</v>
      </c>
      <c r="Y56" s="15">
        <f>X56*$S$190</f>
        <v>750000</v>
      </c>
      <c r="Z56" s="15">
        <f>+J56*X56</f>
        <v>125250</v>
      </c>
      <c r="AA56" s="15">
        <f>Z56*$S$190</f>
        <v>50100000</v>
      </c>
      <c r="AC56" s="14">
        <f t="shared" si="68"/>
        <v>1950</v>
      </c>
      <c r="AD56" s="15">
        <f>AC56*$S$190</f>
        <v>780000</v>
      </c>
      <c r="AE56" s="15">
        <f>G56*AC56+(H56+I56)*AC56/2</f>
        <v>130260</v>
      </c>
      <c r="AF56" s="15">
        <f>AE56*$S$190</f>
        <v>52104000</v>
      </c>
      <c r="AG56" s="192"/>
      <c r="AH56" s="192"/>
      <c r="AI56" s="192"/>
      <c r="AJ56" s="192"/>
    </row>
    <row r="57" spans="2:36" ht="14.4" customHeight="1" x14ac:dyDescent="0.25">
      <c r="B57" s="191"/>
      <c r="C57" s="12">
        <v>36</v>
      </c>
      <c r="D57" s="81" t="s">
        <v>90</v>
      </c>
      <c r="E57" s="12">
        <v>1</v>
      </c>
      <c r="F57" s="86" t="s">
        <v>11</v>
      </c>
      <c r="G57" s="12">
        <v>68.900000000000006</v>
      </c>
      <c r="H57" s="12"/>
      <c r="I57" s="12">
        <v>0</v>
      </c>
      <c r="J57" s="12">
        <f t="shared" si="65"/>
        <v>68.900000000000006</v>
      </c>
      <c r="L57" s="17"/>
      <c r="N57" s="14">
        <v>1625</v>
      </c>
      <c r="O57" s="15">
        <f>N57*$S$190</f>
        <v>650000</v>
      </c>
      <c r="P57" s="16">
        <f>+J57*N57</f>
        <v>111962.50000000001</v>
      </c>
      <c r="Q57" s="15">
        <f>P57*$S$190</f>
        <v>44785000.000000007</v>
      </c>
      <c r="S57" s="14">
        <f t="shared" si="66"/>
        <v>1725</v>
      </c>
      <c r="T57" s="15">
        <f>S57*$S$190</f>
        <v>690000</v>
      </c>
      <c r="U57" s="16">
        <f>+J57*S57</f>
        <v>118852.50000000001</v>
      </c>
      <c r="V57" s="15">
        <f>U57*$S$190</f>
        <v>47541000.000000007</v>
      </c>
      <c r="X57" s="14">
        <f t="shared" si="67"/>
        <v>1825</v>
      </c>
      <c r="Y57" s="15">
        <f>X57*$S$190</f>
        <v>730000</v>
      </c>
      <c r="Z57" s="15">
        <f>+J57*X57</f>
        <v>125742.50000000001</v>
      </c>
      <c r="AA57" s="15">
        <f>Z57*$S$190</f>
        <v>50297000.000000007</v>
      </c>
      <c r="AC57" s="14">
        <f t="shared" si="68"/>
        <v>1900</v>
      </c>
      <c r="AD57" s="15">
        <f>AC57*$S$190</f>
        <v>760000</v>
      </c>
      <c r="AE57" s="15">
        <f>G57*AC57+(H57+I57)*AC57/2</f>
        <v>130910.00000000001</v>
      </c>
      <c r="AF57" s="15">
        <f>AE57*$S$190</f>
        <v>52364000.000000007</v>
      </c>
      <c r="AG57" s="22"/>
      <c r="AH57" s="22"/>
      <c r="AI57" s="22"/>
      <c r="AJ57" s="22"/>
    </row>
    <row r="58" spans="2:36" x14ac:dyDescent="0.25">
      <c r="C58" s="18"/>
      <c r="D58" s="82"/>
      <c r="E58" s="18"/>
      <c r="F58" s="87"/>
      <c r="G58" s="19">
        <f>SUM(G51:G57)</f>
        <v>503</v>
      </c>
      <c r="H58" s="19">
        <f>SUM(H51:I57)</f>
        <v>0</v>
      </c>
      <c r="I58" s="19">
        <f>SUM(I51:I56)</f>
        <v>0</v>
      </c>
      <c r="J58" s="19">
        <f>SUM(J51:J57)</f>
        <v>503</v>
      </c>
      <c r="N58" s="104">
        <f>+P58/J58</f>
        <v>1679.7316103379721</v>
      </c>
      <c r="O58" s="20"/>
      <c r="P58" s="21">
        <f>SUM(P51:P57)</f>
        <v>844905</v>
      </c>
      <c r="Q58" s="21">
        <f>SUM(Q51:Q57)</f>
        <v>337962000</v>
      </c>
      <c r="S58" s="104">
        <f>+U58/J58</f>
        <v>1779.7316103379721</v>
      </c>
      <c r="T58" s="20"/>
      <c r="U58" s="21">
        <f>SUM(U51:U57)</f>
        <v>895205</v>
      </c>
      <c r="V58" s="21">
        <f>SUM(V51:V57)</f>
        <v>358082000</v>
      </c>
      <c r="X58" s="104">
        <f>+Z58/J58</f>
        <v>1879.7316103379721</v>
      </c>
      <c r="Y58" s="20">
        <f>X58*$S$190</f>
        <v>751892.64413518889</v>
      </c>
      <c r="Z58" s="21">
        <f>SUM(Z51:Z57)</f>
        <v>945505</v>
      </c>
      <c r="AA58" s="21">
        <f>SUM(AA51:AA57)</f>
        <v>378202000</v>
      </c>
      <c r="AC58" s="2">
        <f t="shared" si="68"/>
        <v>1954.7316103379721</v>
      </c>
      <c r="AD58" s="20">
        <f>AC58*$S$190</f>
        <v>781892.64413518889</v>
      </c>
      <c r="AE58" s="21">
        <f>SUM(AE51:AE57)</f>
        <v>685570</v>
      </c>
      <c r="AF58" s="21">
        <f>SUM(AF51:AF57)</f>
        <v>274228000</v>
      </c>
      <c r="AG58" s="193"/>
      <c r="AH58" s="193"/>
      <c r="AI58" s="193"/>
      <c r="AJ58" s="193"/>
    </row>
    <row r="59" spans="2:36" x14ac:dyDescent="0.25">
      <c r="C59" s="18"/>
      <c r="D59" s="82"/>
      <c r="E59" s="18"/>
      <c r="F59" s="87"/>
      <c r="G59" s="19"/>
      <c r="H59" s="19"/>
      <c r="I59" s="19"/>
      <c r="J59" s="19"/>
      <c r="N59" s="104"/>
      <c r="O59" s="20"/>
      <c r="P59" s="21"/>
      <c r="Q59" s="21"/>
      <c r="S59" s="104"/>
      <c r="T59" s="20"/>
      <c r="U59" s="21"/>
      <c r="V59" s="21"/>
      <c r="X59" s="104"/>
      <c r="Y59" s="20"/>
      <c r="Z59" s="21"/>
      <c r="AA59" s="21"/>
      <c r="AC59" s="2"/>
      <c r="AD59" s="20"/>
      <c r="AE59" s="21"/>
      <c r="AF59" s="21"/>
      <c r="AG59" s="2"/>
      <c r="AH59" s="2"/>
      <c r="AI59" s="2"/>
      <c r="AJ59" s="2"/>
    </row>
    <row r="60" spans="2:36" ht="13.8" customHeight="1" x14ac:dyDescent="0.25">
      <c r="B60" s="191">
        <v>8</v>
      </c>
      <c r="C60" s="12">
        <v>37</v>
      </c>
      <c r="D60" s="81" t="s">
        <v>90</v>
      </c>
      <c r="E60" s="12">
        <v>1</v>
      </c>
      <c r="F60" s="86" t="s">
        <v>11</v>
      </c>
      <c r="G60" s="12">
        <v>62.6</v>
      </c>
      <c r="H60" s="12"/>
      <c r="I60" s="12">
        <v>0</v>
      </c>
      <c r="J60" s="12">
        <f t="shared" ref="J60:J66" si="78">G60+H60</f>
        <v>62.6</v>
      </c>
      <c r="L60" s="13" t="s">
        <v>9</v>
      </c>
      <c r="N60" s="14">
        <v>1625</v>
      </c>
      <c r="O60" s="15">
        <f>N60*$S$190</f>
        <v>650000</v>
      </c>
      <c r="P60" s="16">
        <f>+J60*N60</f>
        <v>101725</v>
      </c>
      <c r="Q60" s="15">
        <f>P60*$S$190</f>
        <v>40690000</v>
      </c>
      <c r="S60" s="14">
        <f t="shared" ref="S60:S66" si="79">N60+100</f>
        <v>1725</v>
      </c>
      <c r="T60" s="15">
        <f>S60*$S$190</f>
        <v>690000</v>
      </c>
      <c r="U60" s="16">
        <f>+J60*S60</f>
        <v>107985</v>
      </c>
      <c r="V60" s="15">
        <f>U60*$S$190</f>
        <v>43194000</v>
      </c>
      <c r="X60" s="14">
        <f>+S60+100</f>
        <v>1825</v>
      </c>
      <c r="Y60" s="15">
        <f>X60*$S$190</f>
        <v>730000</v>
      </c>
      <c r="Z60" s="15">
        <f>+J60*X60</f>
        <v>114245</v>
      </c>
      <c r="AA60" s="15">
        <f>Z60*$S$190</f>
        <v>45698000</v>
      </c>
      <c r="AC60" s="14">
        <f>X60+75</f>
        <v>1900</v>
      </c>
      <c r="AD60" s="15">
        <f>AC60*$S$190</f>
        <v>760000</v>
      </c>
      <c r="AE60" s="15">
        <f>G60*AC60+(H60+I60)*AC60/2</f>
        <v>118940</v>
      </c>
      <c r="AF60" s="15">
        <f>AE60*$S$190</f>
        <v>47576000</v>
      </c>
      <c r="AG60" s="192"/>
      <c r="AH60" s="192"/>
      <c r="AI60" s="192"/>
      <c r="AJ60" s="192"/>
    </row>
    <row r="61" spans="2:36" ht="13.8" customHeight="1" x14ac:dyDescent="0.25">
      <c r="B61" s="191"/>
      <c r="C61" s="12">
        <v>38</v>
      </c>
      <c r="D61" s="81" t="s">
        <v>90</v>
      </c>
      <c r="E61" s="12">
        <v>2</v>
      </c>
      <c r="F61" s="86" t="s">
        <v>8</v>
      </c>
      <c r="G61" s="12">
        <v>91.5</v>
      </c>
      <c r="H61" s="12"/>
      <c r="I61" s="12">
        <v>0</v>
      </c>
      <c r="J61" s="12">
        <f t="shared" si="78"/>
        <v>91.5</v>
      </c>
      <c r="L61" s="17" t="s">
        <v>10</v>
      </c>
      <c r="N61" s="14">
        <v>1725</v>
      </c>
      <c r="O61" s="15">
        <f>N61*$S$190</f>
        <v>690000</v>
      </c>
      <c r="P61" s="16">
        <f>+J61*N61</f>
        <v>157837.5</v>
      </c>
      <c r="Q61" s="15">
        <f>P61*$S$190</f>
        <v>63135000</v>
      </c>
      <c r="S61" s="14">
        <f t="shared" si="79"/>
        <v>1825</v>
      </c>
      <c r="T61" s="15">
        <f>S61*$S$190</f>
        <v>730000</v>
      </c>
      <c r="U61" s="16">
        <f>+J61*S61</f>
        <v>166987.5</v>
      </c>
      <c r="V61" s="15">
        <f>U61*$S$190</f>
        <v>66795000</v>
      </c>
      <c r="X61" s="14">
        <f t="shared" ref="X61:X66" si="80">+S61+100</f>
        <v>1925</v>
      </c>
      <c r="Y61" s="15">
        <f>X61*$S$190</f>
        <v>770000</v>
      </c>
      <c r="Z61" s="15">
        <f>+J61*X61</f>
        <v>176137.5</v>
      </c>
      <c r="AA61" s="15">
        <f>Z61*$S$190</f>
        <v>70455000</v>
      </c>
      <c r="AC61" s="14">
        <f t="shared" ref="AC61:AC67" si="81">X61+75</f>
        <v>2000</v>
      </c>
      <c r="AD61" s="15">
        <f>AC61*$S$190</f>
        <v>800000</v>
      </c>
      <c r="AE61" s="15">
        <f>G61*AC61+(H61+I61)*AC61/2</f>
        <v>183000</v>
      </c>
      <c r="AF61" s="15">
        <f>AE61*$S$190</f>
        <v>73200000</v>
      </c>
      <c r="AG61" s="192"/>
      <c r="AH61" s="192"/>
      <c r="AI61" s="192"/>
      <c r="AJ61" s="192"/>
    </row>
    <row r="62" spans="2:36" ht="13.8" customHeight="1" x14ac:dyDescent="0.25">
      <c r="B62" s="191"/>
      <c r="C62" s="12">
        <v>39</v>
      </c>
      <c r="D62" s="81" t="s">
        <v>91</v>
      </c>
      <c r="E62" s="12">
        <v>2</v>
      </c>
      <c r="F62" s="86" t="s">
        <v>8</v>
      </c>
      <c r="G62" s="12">
        <v>87.6</v>
      </c>
      <c r="H62" s="12"/>
      <c r="I62" s="12">
        <v>0</v>
      </c>
      <c r="J62" s="12">
        <f t="shared" si="78"/>
        <v>87.6</v>
      </c>
      <c r="L62" s="17" t="s">
        <v>10</v>
      </c>
      <c r="N62" s="14">
        <v>1725</v>
      </c>
      <c r="O62" s="15">
        <f>N62*$S$190</f>
        <v>690000</v>
      </c>
      <c r="P62" s="16">
        <f>+J62*N62</f>
        <v>151110</v>
      </c>
      <c r="Q62" s="15">
        <f>P62*$S$190</f>
        <v>60444000</v>
      </c>
      <c r="S62" s="14">
        <f t="shared" si="79"/>
        <v>1825</v>
      </c>
      <c r="T62" s="15">
        <f>S62*$S$190</f>
        <v>730000</v>
      </c>
      <c r="U62" s="16">
        <f>+J62*S62</f>
        <v>159870</v>
      </c>
      <c r="V62" s="15">
        <f>U62*$S$190</f>
        <v>63948000</v>
      </c>
      <c r="X62" s="14">
        <f t="shared" si="80"/>
        <v>1925</v>
      </c>
      <c r="Y62" s="15">
        <f>X62*$S$190</f>
        <v>770000</v>
      </c>
      <c r="Z62" s="15">
        <f>+J62*X62</f>
        <v>168630</v>
      </c>
      <c r="AA62" s="15">
        <f>Z62*$S$190</f>
        <v>67452000</v>
      </c>
      <c r="AC62" s="14">
        <f t="shared" si="81"/>
        <v>2000</v>
      </c>
      <c r="AD62" s="15">
        <f>AC62*$S$190</f>
        <v>800000</v>
      </c>
      <c r="AE62" s="15">
        <f>G62*AC62+(H62+I62)*AC62/2</f>
        <v>175200</v>
      </c>
      <c r="AF62" s="15">
        <f>AE62*$S$190</f>
        <v>70080000</v>
      </c>
      <c r="AG62" s="192"/>
      <c r="AH62" s="192"/>
      <c r="AI62" s="192"/>
      <c r="AJ62" s="192"/>
    </row>
    <row r="63" spans="2:36" ht="13.8" customHeight="1" x14ac:dyDescent="0.25">
      <c r="B63" s="191"/>
      <c r="C63" s="12">
        <v>40</v>
      </c>
      <c r="D63" s="81" t="s">
        <v>26</v>
      </c>
      <c r="E63" s="12">
        <v>1</v>
      </c>
      <c r="F63" s="86"/>
      <c r="G63" s="12">
        <v>62.8</v>
      </c>
      <c r="H63" s="12"/>
      <c r="I63" s="12"/>
      <c r="J63" s="12">
        <f t="shared" si="78"/>
        <v>62.8</v>
      </c>
      <c r="L63" s="17"/>
      <c r="N63" s="14">
        <v>1675</v>
      </c>
      <c r="O63" s="15">
        <f t="shared" ref="O63:O64" si="82">N63*$S$190</f>
        <v>670000</v>
      </c>
      <c r="P63" s="16">
        <f t="shared" ref="P63:P64" si="83">+J63*N63</f>
        <v>105190</v>
      </c>
      <c r="Q63" s="15">
        <f t="shared" ref="Q63:Q64" si="84">P63*$S$190</f>
        <v>42076000</v>
      </c>
      <c r="S63" s="14">
        <f t="shared" si="79"/>
        <v>1775</v>
      </c>
      <c r="T63" s="15">
        <f t="shared" ref="T63:T64" si="85">S63*$S$190</f>
        <v>710000</v>
      </c>
      <c r="U63" s="16">
        <f t="shared" ref="U63:U64" si="86">+J63*S63</f>
        <v>111470</v>
      </c>
      <c r="V63" s="15">
        <f t="shared" ref="V63:V64" si="87">U63*$S$190</f>
        <v>44588000</v>
      </c>
      <c r="X63" s="14">
        <f t="shared" si="80"/>
        <v>1875</v>
      </c>
      <c r="Y63" s="15">
        <f t="shared" ref="Y63:Y64" si="88">X63*$S$190</f>
        <v>750000</v>
      </c>
      <c r="Z63" s="15">
        <f t="shared" ref="Z63:Z64" si="89">+J63*X63</f>
        <v>117750</v>
      </c>
      <c r="AA63" s="15">
        <f t="shared" ref="AA63:AA64" si="90">Z63*$S$190</f>
        <v>47100000</v>
      </c>
      <c r="AC63" s="14"/>
      <c r="AD63" s="15"/>
      <c r="AE63" s="15"/>
      <c r="AF63" s="15"/>
      <c r="AG63" s="22"/>
      <c r="AH63" s="22"/>
      <c r="AI63" s="22"/>
      <c r="AJ63" s="22"/>
    </row>
    <row r="64" spans="2:36" ht="13.8" customHeight="1" x14ac:dyDescent="0.25">
      <c r="B64" s="191"/>
      <c r="C64" s="12">
        <v>41</v>
      </c>
      <c r="D64" s="81" t="s">
        <v>26</v>
      </c>
      <c r="E64" s="12">
        <v>1</v>
      </c>
      <c r="F64" s="86"/>
      <c r="G64" s="12">
        <v>62.8</v>
      </c>
      <c r="H64" s="12"/>
      <c r="I64" s="12"/>
      <c r="J64" s="12">
        <f t="shared" si="78"/>
        <v>62.8</v>
      </c>
      <c r="L64" s="17"/>
      <c r="N64" s="14">
        <v>1675</v>
      </c>
      <c r="O64" s="15">
        <f t="shared" si="82"/>
        <v>670000</v>
      </c>
      <c r="P64" s="16">
        <f t="shared" si="83"/>
        <v>105190</v>
      </c>
      <c r="Q64" s="15">
        <f t="shared" si="84"/>
        <v>42076000</v>
      </c>
      <c r="S64" s="14">
        <f t="shared" si="79"/>
        <v>1775</v>
      </c>
      <c r="T64" s="15">
        <f t="shared" si="85"/>
        <v>710000</v>
      </c>
      <c r="U64" s="16">
        <f t="shared" si="86"/>
        <v>111470</v>
      </c>
      <c r="V64" s="15">
        <f t="shared" si="87"/>
        <v>44588000</v>
      </c>
      <c r="X64" s="14">
        <f t="shared" si="80"/>
        <v>1875</v>
      </c>
      <c r="Y64" s="15">
        <f t="shared" si="88"/>
        <v>750000</v>
      </c>
      <c r="Z64" s="15">
        <f t="shared" si="89"/>
        <v>117750</v>
      </c>
      <c r="AA64" s="15">
        <f t="shared" si="90"/>
        <v>47100000</v>
      </c>
      <c r="AC64" s="14"/>
      <c r="AD64" s="15"/>
      <c r="AE64" s="15"/>
      <c r="AF64" s="15"/>
      <c r="AG64" s="22"/>
      <c r="AH64" s="22"/>
      <c r="AI64" s="22"/>
      <c r="AJ64" s="22"/>
    </row>
    <row r="65" spans="2:36" ht="13.8" customHeight="1" x14ac:dyDescent="0.25">
      <c r="B65" s="191"/>
      <c r="C65" s="12">
        <v>42</v>
      </c>
      <c r="D65" s="81" t="s">
        <v>26</v>
      </c>
      <c r="E65" s="12">
        <v>1</v>
      </c>
      <c r="F65" s="86" t="s">
        <v>11</v>
      </c>
      <c r="G65" s="12">
        <v>66.8</v>
      </c>
      <c r="H65" s="12"/>
      <c r="I65" s="12">
        <v>0</v>
      </c>
      <c r="J65" s="12">
        <f t="shared" si="78"/>
        <v>66.8</v>
      </c>
      <c r="L65" s="17" t="s">
        <v>10</v>
      </c>
      <c r="N65" s="14">
        <v>1675</v>
      </c>
      <c r="O65" s="15">
        <f>N65*$S$190</f>
        <v>670000</v>
      </c>
      <c r="P65" s="16">
        <f>+J65*N65</f>
        <v>111890</v>
      </c>
      <c r="Q65" s="15">
        <f>P65*$S$190</f>
        <v>44756000</v>
      </c>
      <c r="S65" s="14">
        <f t="shared" si="79"/>
        <v>1775</v>
      </c>
      <c r="T65" s="15">
        <f>S65*$S$190</f>
        <v>710000</v>
      </c>
      <c r="U65" s="16">
        <f>+J65*S65</f>
        <v>118570</v>
      </c>
      <c r="V65" s="15">
        <f>U65*$S$190</f>
        <v>47428000</v>
      </c>
      <c r="X65" s="14">
        <f t="shared" si="80"/>
        <v>1875</v>
      </c>
      <c r="Y65" s="15">
        <f>X65*$S$190</f>
        <v>750000</v>
      </c>
      <c r="Z65" s="15">
        <f>+J65*X65</f>
        <v>125250</v>
      </c>
      <c r="AA65" s="15">
        <f>Z65*$S$190</f>
        <v>50100000</v>
      </c>
      <c r="AC65" s="14">
        <f t="shared" si="81"/>
        <v>1950</v>
      </c>
      <c r="AD65" s="15">
        <f>AC65*$S$190</f>
        <v>780000</v>
      </c>
      <c r="AE65" s="15">
        <f>G65*AC65+(H65+I65)*AC65/2</f>
        <v>130260</v>
      </c>
      <c r="AF65" s="15">
        <f>AE65*$S$190</f>
        <v>52104000</v>
      </c>
      <c r="AG65" s="192"/>
      <c r="AH65" s="192"/>
      <c r="AI65" s="192"/>
      <c r="AJ65" s="192"/>
    </row>
    <row r="66" spans="2:36" ht="14.4" customHeight="1" x14ac:dyDescent="0.25">
      <c r="B66" s="191"/>
      <c r="C66" s="12">
        <v>43</v>
      </c>
      <c r="D66" s="81" t="s">
        <v>90</v>
      </c>
      <c r="E66" s="12">
        <v>1</v>
      </c>
      <c r="F66" s="86" t="s">
        <v>11</v>
      </c>
      <c r="G66" s="12">
        <v>68.900000000000006</v>
      </c>
      <c r="H66" s="12"/>
      <c r="I66" s="12">
        <v>0</v>
      </c>
      <c r="J66" s="12">
        <f t="shared" si="78"/>
        <v>68.900000000000006</v>
      </c>
      <c r="L66" s="17"/>
      <c r="N66" s="14">
        <v>1625</v>
      </c>
      <c r="O66" s="15">
        <f>N66*$S$190</f>
        <v>650000</v>
      </c>
      <c r="P66" s="16">
        <f>+J66*N66</f>
        <v>111962.50000000001</v>
      </c>
      <c r="Q66" s="15">
        <f>P66*$S$190</f>
        <v>44785000.000000007</v>
      </c>
      <c r="S66" s="14">
        <f t="shared" si="79"/>
        <v>1725</v>
      </c>
      <c r="T66" s="15">
        <f>S66*$S$190</f>
        <v>690000</v>
      </c>
      <c r="U66" s="16">
        <f>+J66*S66</f>
        <v>118852.50000000001</v>
      </c>
      <c r="V66" s="15">
        <f>U66*$S$190</f>
        <v>47541000.000000007</v>
      </c>
      <c r="X66" s="14">
        <f t="shared" si="80"/>
        <v>1825</v>
      </c>
      <c r="Y66" s="15">
        <f>X66*$S$190</f>
        <v>730000</v>
      </c>
      <c r="Z66" s="15">
        <f>+J66*X66</f>
        <v>125742.50000000001</v>
      </c>
      <c r="AA66" s="15">
        <f>Z66*$S$190</f>
        <v>50297000.000000007</v>
      </c>
      <c r="AC66" s="14">
        <f t="shared" si="81"/>
        <v>1900</v>
      </c>
      <c r="AD66" s="15">
        <f>AC66*$S$190</f>
        <v>760000</v>
      </c>
      <c r="AE66" s="15">
        <f>G66*AC66+(H66+I66)*AC66/2</f>
        <v>130910.00000000001</v>
      </c>
      <c r="AF66" s="15">
        <f>AE66*$S$190</f>
        <v>52364000.000000007</v>
      </c>
      <c r="AG66" s="22"/>
      <c r="AH66" s="22"/>
      <c r="AI66" s="22"/>
      <c r="AJ66" s="22"/>
    </row>
    <row r="67" spans="2:36" x14ac:dyDescent="0.25">
      <c r="C67" s="18"/>
      <c r="D67" s="82"/>
      <c r="E67" s="18"/>
      <c r="F67" s="87"/>
      <c r="G67" s="19">
        <f>SUM(G60:G66)</f>
        <v>503</v>
      </c>
      <c r="H67" s="19">
        <f>SUM(H60:I66)</f>
        <v>0</v>
      </c>
      <c r="I67" s="19">
        <f>SUM(I60:I65)</f>
        <v>0</v>
      </c>
      <c r="J67" s="19">
        <f>SUM(J60:J66)</f>
        <v>503</v>
      </c>
      <c r="N67" s="104">
        <f>+P67/J67</f>
        <v>1679.7316103379721</v>
      </c>
      <c r="O67" s="20"/>
      <c r="P67" s="21">
        <f>SUM(P60:P66)</f>
        <v>844905</v>
      </c>
      <c r="Q67" s="21">
        <f>SUM(Q60:Q66)</f>
        <v>337962000</v>
      </c>
      <c r="S67" s="104">
        <f>+U67/J67</f>
        <v>1779.7316103379721</v>
      </c>
      <c r="T67" s="20"/>
      <c r="U67" s="21">
        <f>SUM(U60:U66)</f>
        <v>895205</v>
      </c>
      <c r="V67" s="21">
        <f>SUM(V60:V66)</f>
        <v>358082000</v>
      </c>
      <c r="X67" s="104">
        <f>+Z67/J67</f>
        <v>1879.7316103379721</v>
      </c>
      <c r="Y67" s="20">
        <f>X67*$S$190</f>
        <v>751892.64413518889</v>
      </c>
      <c r="Z67" s="21">
        <f>SUM(Z60:Z66)</f>
        <v>945505</v>
      </c>
      <c r="AA67" s="21">
        <f>SUM(AA60:AA66)</f>
        <v>378202000</v>
      </c>
      <c r="AC67" s="2">
        <f t="shared" si="81"/>
        <v>1954.7316103379721</v>
      </c>
      <c r="AD67" s="20">
        <f>AC67*$S$190</f>
        <v>781892.64413518889</v>
      </c>
      <c r="AE67" s="21">
        <f>SUM(AE60:AE66)</f>
        <v>738310</v>
      </c>
      <c r="AF67" s="21">
        <f>SUM(AF60:AF66)</f>
        <v>295324000</v>
      </c>
      <c r="AG67" s="193"/>
      <c r="AH67" s="193"/>
      <c r="AI67" s="193"/>
      <c r="AJ67" s="193"/>
    </row>
    <row r="68" spans="2:36" x14ac:dyDescent="0.25">
      <c r="C68" s="18"/>
      <c r="D68" s="82"/>
      <c r="E68" s="18"/>
      <c r="F68" s="87"/>
      <c r="G68" s="19"/>
      <c r="H68" s="19"/>
      <c r="I68" s="19"/>
      <c r="J68" s="19"/>
      <c r="N68" s="104"/>
      <c r="O68" s="20"/>
      <c r="P68" s="21"/>
      <c r="Q68" s="21"/>
      <c r="S68" s="104"/>
      <c r="T68" s="20"/>
      <c r="U68" s="21"/>
      <c r="V68" s="21"/>
      <c r="X68" s="104"/>
      <c r="Y68" s="20"/>
      <c r="Z68" s="21"/>
      <c r="AA68" s="21"/>
      <c r="AC68" s="2"/>
      <c r="AD68" s="20"/>
      <c r="AE68" s="21"/>
      <c r="AF68" s="21"/>
      <c r="AG68" s="2"/>
      <c r="AH68" s="2"/>
      <c r="AI68" s="2"/>
      <c r="AJ68" s="2"/>
    </row>
    <row r="69" spans="2:36" ht="13.8" customHeight="1" x14ac:dyDescent="0.25">
      <c r="B69" s="191">
        <v>9</v>
      </c>
      <c r="C69" s="12">
        <v>44</v>
      </c>
      <c r="D69" s="81" t="s">
        <v>90</v>
      </c>
      <c r="E69" s="12">
        <v>1</v>
      </c>
      <c r="F69" s="86" t="s">
        <v>11</v>
      </c>
      <c r="G69" s="12">
        <v>62.6</v>
      </c>
      <c r="H69" s="12"/>
      <c r="I69" s="12">
        <v>0</v>
      </c>
      <c r="J69" s="12">
        <f t="shared" ref="J69:J75" si="91">G69+H69</f>
        <v>62.6</v>
      </c>
      <c r="L69" s="13" t="s">
        <v>9</v>
      </c>
      <c r="N69" s="14">
        <v>1675</v>
      </c>
      <c r="O69" s="15">
        <f>N69*$S$190</f>
        <v>670000</v>
      </c>
      <c r="P69" s="16">
        <f>+J69*N69</f>
        <v>104855</v>
      </c>
      <c r="Q69" s="15">
        <f>P69*$S$190</f>
        <v>41942000</v>
      </c>
      <c r="S69" s="14">
        <f t="shared" ref="S69:S75" si="92">N69+100</f>
        <v>1775</v>
      </c>
      <c r="T69" s="15">
        <f>S69*$S$190</f>
        <v>710000</v>
      </c>
      <c r="U69" s="16">
        <f>+J69*S69</f>
        <v>111115</v>
      </c>
      <c r="V69" s="15">
        <f>U69*$S$190</f>
        <v>44446000</v>
      </c>
      <c r="X69" s="14">
        <f>+S69+100</f>
        <v>1875</v>
      </c>
      <c r="Y69" s="15">
        <f>X69*$S$190</f>
        <v>750000</v>
      </c>
      <c r="Z69" s="15">
        <f>+J69*X69</f>
        <v>117375</v>
      </c>
      <c r="AA69" s="15">
        <f>Z69*$S$190</f>
        <v>46950000</v>
      </c>
      <c r="AC69" s="14">
        <f>X69+75</f>
        <v>1950</v>
      </c>
      <c r="AD69" s="15">
        <f>AC69*$S$190</f>
        <v>780000</v>
      </c>
      <c r="AE69" s="15">
        <f>G69*AC69+(H69+I69)*AC69/2</f>
        <v>122070</v>
      </c>
      <c r="AF69" s="15">
        <f>AE69*$S$190</f>
        <v>48828000</v>
      </c>
      <c r="AG69" s="192"/>
      <c r="AH69" s="192"/>
      <c r="AI69" s="192"/>
      <c r="AJ69" s="192"/>
    </row>
    <row r="70" spans="2:36" ht="13.8" customHeight="1" x14ac:dyDescent="0.25">
      <c r="B70" s="191"/>
      <c r="C70" s="12">
        <v>45</v>
      </c>
      <c r="D70" s="81" t="s">
        <v>90</v>
      </c>
      <c r="E70" s="12">
        <v>2</v>
      </c>
      <c r="F70" s="86" t="s">
        <v>8</v>
      </c>
      <c r="G70" s="12">
        <v>91.5</v>
      </c>
      <c r="H70" s="12"/>
      <c r="I70" s="12">
        <v>0</v>
      </c>
      <c r="J70" s="12">
        <f t="shared" si="91"/>
        <v>91.5</v>
      </c>
      <c r="L70" s="17" t="s">
        <v>10</v>
      </c>
      <c r="N70" s="14">
        <v>1775</v>
      </c>
      <c r="O70" s="15">
        <f>N70*$S$190</f>
        <v>710000</v>
      </c>
      <c r="P70" s="16">
        <f>+J70*N70</f>
        <v>162412.5</v>
      </c>
      <c r="Q70" s="15">
        <f>P70*$S$190</f>
        <v>64965000</v>
      </c>
      <c r="S70" s="14">
        <f t="shared" si="92"/>
        <v>1875</v>
      </c>
      <c r="T70" s="15">
        <f>S70*$S$190</f>
        <v>750000</v>
      </c>
      <c r="U70" s="16">
        <f>+J70*S70</f>
        <v>171562.5</v>
      </c>
      <c r="V70" s="15">
        <f>U70*$S$190</f>
        <v>68625000</v>
      </c>
      <c r="X70" s="14">
        <f t="shared" ref="X70:X75" si="93">+S70+100</f>
        <v>1975</v>
      </c>
      <c r="Y70" s="15">
        <f>X70*$S$190</f>
        <v>790000</v>
      </c>
      <c r="Z70" s="15">
        <f>+J70*X70</f>
        <v>180712.5</v>
      </c>
      <c r="AA70" s="15">
        <f>Z70*$S$190</f>
        <v>72285000</v>
      </c>
      <c r="AC70" s="14">
        <f t="shared" ref="AC70:AC76" si="94">X70+75</f>
        <v>2050</v>
      </c>
      <c r="AD70" s="15">
        <f>AC70*$S$190</f>
        <v>820000</v>
      </c>
      <c r="AE70" s="15">
        <f>G70*AC70+(H70+I70)*AC70/2</f>
        <v>187575</v>
      </c>
      <c r="AF70" s="15">
        <f>AE70*$S$190</f>
        <v>75030000</v>
      </c>
      <c r="AG70" s="192"/>
      <c r="AH70" s="192"/>
      <c r="AI70" s="192"/>
      <c r="AJ70" s="192"/>
    </row>
    <row r="71" spans="2:36" ht="13.8" customHeight="1" x14ac:dyDescent="0.25">
      <c r="B71" s="191"/>
      <c r="C71" s="12">
        <v>46</v>
      </c>
      <c r="D71" s="81" t="s">
        <v>91</v>
      </c>
      <c r="E71" s="12">
        <v>2</v>
      </c>
      <c r="F71" s="86"/>
      <c r="G71" s="12">
        <v>87.6</v>
      </c>
      <c r="H71" s="12"/>
      <c r="I71" s="12"/>
      <c r="J71" s="12">
        <f t="shared" si="91"/>
        <v>87.6</v>
      </c>
      <c r="L71" s="17"/>
      <c r="N71" s="14">
        <v>1775</v>
      </c>
      <c r="O71" s="15">
        <f t="shared" ref="O71:O72" si="95">N71*$S$190</f>
        <v>710000</v>
      </c>
      <c r="P71" s="16">
        <f t="shared" ref="P71:P72" si="96">+J71*N71</f>
        <v>155490</v>
      </c>
      <c r="Q71" s="15">
        <f t="shared" ref="Q71:Q72" si="97">P71*$S$190</f>
        <v>62196000</v>
      </c>
      <c r="S71" s="14">
        <f t="shared" si="92"/>
        <v>1875</v>
      </c>
      <c r="T71" s="15">
        <f t="shared" ref="T71:T72" si="98">S71*$S$190</f>
        <v>750000</v>
      </c>
      <c r="U71" s="16">
        <f t="shared" ref="U71:U72" si="99">+J71*S71</f>
        <v>164250</v>
      </c>
      <c r="V71" s="15">
        <f t="shared" ref="V71:V72" si="100">U71*$S$190</f>
        <v>65700000</v>
      </c>
      <c r="X71" s="14">
        <f t="shared" si="93"/>
        <v>1975</v>
      </c>
      <c r="Y71" s="15">
        <f t="shared" ref="Y71:Y72" si="101">X71*$S$190</f>
        <v>790000</v>
      </c>
      <c r="Z71" s="15">
        <f t="shared" ref="Z71:Z72" si="102">+J71*X71</f>
        <v>173010</v>
      </c>
      <c r="AA71" s="15">
        <f t="shared" ref="AA71:AA72" si="103">Z71*$S$190</f>
        <v>69204000</v>
      </c>
      <c r="AC71" s="14"/>
      <c r="AD71" s="15"/>
      <c r="AE71" s="15"/>
      <c r="AF71" s="15"/>
      <c r="AG71" s="22"/>
      <c r="AH71" s="22"/>
      <c r="AI71" s="22"/>
      <c r="AJ71" s="22"/>
    </row>
    <row r="72" spans="2:36" ht="13.8" customHeight="1" x14ac:dyDescent="0.25">
      <c r="B72" s="191"/>
      <c r="C72" s="12">
        <v>47</v>
      </c>
      <c r="D72" s="81" t="s">
        <v>26</v>
      </c>
      <c r="E72" s="12">
        <v>1</v>
      </c>
      <c r="F72" s="86"/>
      <c r="G72" s="12">
        <v>62.8</v>
      </c>
      <c r="H72" s="12"/>
      <c r="I72" s="12"/>
      <c r="J72" s="12">
        <f t="shared" si="91"/>
        <v>62.8</v>
      </c>
      <c r="L72" s="17"/>
      <c r="N72" s="14">
        <v>1725</v>
      </c>
      <c r="O72" s="15">
        <f t="shared" si="95"/>
        <v>690000</v>
      </c>
      <c r="P72" s="16">
        <f t="shared" si="96"/>
        <v>108330</v>
      </c>
      <c r="Q72" s="15">
        <f t="shared" si="97"/>
        <v>43332000</v>
      </c>
      <c r="S72" s="14">
        <f t="shared" si="92"/>
        <v>1825</v>
      </c>
      <c r="T72" s="15">
        <f t="shared" si="98"/>
        <v>730000</v>
      </c>
      <c r="U72" s="16">
        <f t="shared" si="99"/>
        <v>114610</v>
      </c>
      <c r="V72" s="15">
        <f t="shared" si="100"/>
        <v>45844000</v>
      </c>
      <c r="X72" s="14">
        <f t="shared" si="93"/>
        <v>1925</v>
      </c>
      <c r="Y72" s="15">
        <f t="shared" si="101"/>
        <v>770000</v>
      </c>
      <c r="Z72" s="15">
        <f t="shared" si="102"/>
        <v>120890</v>
      </c>
      <c r="AA72" s="15">
        <f t="shared" si="103"/>
        <v>48356000</v>
      </c>
      <c r="AC72" s="14"/>
      <c r="AD72" s="15"/>
      <c r="AE72" s="15"/>
      <c r="AF72" s="15"/>
      <c r="AG72" s="22"/>
      <c r="AH72" s="22"/>
      <c r="AI72" s="22"/>
      <c r="AJ72" s="22"/>
    </row>
    <row r="73" spans="2:36" ht="13.8" customHeight="1" x14ac:dyDescent="0.25">
      <c r="B73" s="191"/>
      <c r="C73" s="12">
        <v>48</v>
      </c>
      <c r="D73" s="81" t="s">
        <v>26</v>
      </c>
      <c r="E73" s="12">
        <v>1</v>
      </c>
      <c r="F73" s="86" t="s">
        <v>8</v>
      </c>
      <c r="G73" s="12">
        <v>62.8</v>
      </c>
      <c r="H73" s="12"/>
      <c r="I73" s="12">
        <v>0</v>
      </c>
      <c r="J73" s="12">
        <f t="shared" si="91"/>
        <v>62.8</v>
      </c>
      <c r="L73" s="17" t="s">
        <v>10</v>
      </c>
      <c r="N73" s="14">
        <v>1725</v>
      </c>
      <c r="O73" s="15">
        <f>N73*$S$190</f>
        <v>690000</v>
      </c>
      <c r="P73" s="16">
        <f>+J73*N73</f>
        <v>108330</v>
      </c>
      <c r="Q73" s="15">
        <f>P73*$S$190</f>
        <v>43332000</v>
      </c>
      <c r="S73" s="14">
        <f t="shared" si="92"/>
        <v>1825</v>
      </c>
      <c r="T73" s="15">
        <f>S73*$S$190</f>
        <v>730000</v>
      </c>
      <c r="U73" s="16">
        <f>+J73*S73</f>
        <v>114610</v>
      </c>
      <c r="V73" s="15">
        <f>U73*$S$190</f>
        <v>45844000</v>
      </c>
      <c r="X73" s="14">
        <f t="shared" si="93"/>
        <v>1925</v>
      </c>
      <c r="Y73" s="15">
        <f>X73*$S$190</f>
        <v>770000</v>
      </c>
      <c r="Z73" s="15">
        <f>+J73*X73</f>
        <v>120890</v>
      </c>
      <c r="AA73" s="15">
        <f>Z73*$S$190</f>
        <v>48356000</v>
      </c>
      <c r="AC73" s="14">
        <f t="shared" si="94"/>
        <v>2000</v>
      </c>
      <c r="AD73" s="15">
        <f>AC73*$S$190</f>
        <v>800000</v>
      </c>
      <c r="AE73" s="15">
        <f>G73*AC73+(H73+I73)*AC73/2</f>
        <v>125600</v>
      </c>
      <c r="AF73" s="15">
        <f>AE73*$S$190</f>
        <v>50240000</v>
      </c>
      <c r="AG73" s="192"/>
      <c r="AH73" s="192"/>
      <c r="AI73" s="192"/>
      <c r="AJ73" s="192"/>
    </row>
    <row r="74" spans="2:36" ht="13.8" customHeight="1" x14ac:dyDescent="0.25">
      <c r="B74" s="191"/>
      <c r="C74" s="12">
        <v>49</v>
      </c>
      <c r="D74" s="81" t="s">
        <v>26</v>
      </c>
      <c r="E74" s="12">
        <v>1</v>
      </c>
      <c r="F74" s="86" t="s">
        <v>11</v>
      </c>
      <c r="G74" s="12">
        <v>66.8</v>
      </c>
      <c r="H74" s="12"/>
      <c r="I74" s="12">
        <v>0</v>
      </c>
      <c r="J74" s="12">
        <f t="shared" si="91"/>
        <v>66.8</v>
      </c>
      <c r="L74" s="17" t="s">
        <v>10</v>
      </c>
      <c r="N74" s="14">
        <v>1725</v>
      </c>
      <c r="O74" s="15">
        <f>N74*$S$190</f>
        <v>690000</v>
      </c>
      <c r="P74" s="16">
        <f>+J74*N74</f>
        <v>115230</v>
      </c>
      <c r="Q74" s="15">
        <f>P74*$S$190</f>
        <v>46092000</v>
      </c>
      <c r="S74" s="14">
        <f t="shared" si="92"/>
        <v>1825</v>
      </c>
      <c r="T74" s="15">
        <f>S74*$S$190</f>
        <v>730000</v>
      </c>
      <c r="U74" s="16">
        <f>+J74*S74</f>
        <v>121910</v>
      </c>
      <c r="V74" s="15">
        <f>U74*$S$190</f>
        <v>48764000</v>
      </c>
      <c r="X74" s="14">
        <f t="shared" si="93"/>
        <v>1925</v>
      </c>
      <c r="Y74" s="15">
        <f>X74*$S$190</f>
        <v>770000</v>
      </c>
      <c r="Z74" s="15">
        <f>+J74*X74</f>
        <v>128590</v>
      </c>
      <c r="AA74" s="15">
        <f>Z74*$S$190</f>
        <v>51436000</v>
      </c>
      <c r="AC74" s="14">
        <f t="shared" si="94"/>
        <v>2000</v>
      </c>
      <c r="AD74" s="15">
        <f>AC74*$S$190</f>
        <v>800000</v>
      </c>
      <c r="AE74" s="15">
        <f>G74*AC74+(H74+I74)*AC74/2</f>
        <v>133600</v>
      </c>
      <c r="AF74" s="15">
        <f>AE74*$S$190</f>
        <v>53440000</v>
      </c>
      <c r="AG74" s="192"/>
      <c r="AH74" s="192"/>
      <c r="AI74" s="192"/>
      <c r="AJ74" s="192"/>
    </row>
    <row r="75" spans="2:36" ht="14.4" customHeight="1" x14ac:dyDescent="0.25">
      <c r="B75" s="191"/>
      <c r="C75" s="12">
        <v>50</v>
      </c>
      <c r="D75" s="81" t="s">
        <v>90</v>
      </c>
      <c r="E75" s="12">
        <v>1</v>
      </c>
      <c r="F75" s="86" t="s">
        <v>11</v>
      </c>
      <c r="G75" s="12">
        <v>68.900000000000006</v>
      </c>
      <c r="H75" s="12"/>
      <c r="I75" s="12">
        <v>0</v>
      </c>
      <c r="J75" s="12">
        <f t="shared" si="91"/>
        <v>68.900000000000006</v>
      </c>
      <c r="L75" s="17"/>
      <c r="N75" s="14">
        <v>1675</v>
      </c>
      <c r="O75" s="15">
        <f>N75*$S$190</f>
        <v>670000</v>
      </c>
      <c r="P75" s="16">
        <f>+J75*N75</f>
        <v>115407.50000000001</v>
      </c>
      <c r="Q75" s="15">
        <f>P75*$S$190</f>
        <v>46163000.000000007</v>
      </c>
      <c r="S75" s="14">
        <f t="shared" si="92"/>
        <v>1775</v>
      </c>
      <c r="T75" s="15">
        <f>S75*$S$190</f>
        <v>710000</v>
      </c>
      <c r="U75" s="16">
        <f>+J75*S75</f>
        <v>122297.50000000001</v>
      </c>
      <c r="V75" s="15">
        <f>U75*$S$190</f>
        <v>48919000.000000007</v>
      </c>
      <c r="X75" s="14">
        <f t="shared" si="93"/>
        <v>1875</v>
      </c>
      <c r="Y75" s="15">
        <f>X75*$S$190</f>
        <v>750000</v>
      </c>
      <c r="Z75" s="15">
        <f>+J75*X75</f>
        <v>129187.50000000001</v>
      </c>
      <c r="AA75" s="15">
        <f>Z75*$S$190</f>
        <v>51675000.000000007</v>
      </c>
      <c r="AC75" s="14">
        <f t="shared" si="94"/>
        <v>1950</v>
      </c>
      <c r="AD75" s="15">
        <f>AC75*$S$190</f>
        <v>780000</v>
      </c>
      <c r="AE75" s="15">
        <f>G75*AC75+(H75+I75)*AC75/2</f>
        <v>134355</v>
      </c>
      <c r="AF75" s="15">
        <f>AE75*$S$190</f>
        <v>53742000</v>
      </c>
      <c r="AG75" s="22"/>
      <c r="AH75" s="22"/>
      <c r="AI75" s="22"/>
      <c r="AJ75" s="22"/>
    </row>
    <row r="76" spans="2:36" x14ac:dyDescent="0.25">
      <c r="C76" s="18"/>
      <c r="D76" s="82"/>
      <c r="E76" s="18"/>
      <c r="F76" s="87"/>
      <c r="G76" s="19">
        <f>SUM(G69:G75)</f>
        <v>503</v>
      </c>
      <c r="H76" s="19">
        <f>SUM(H69:I75)</f>
        <v>0</v>
      </c>
      <c r="I76" s="19">
        <f>SUM(I69:I74)</f>
        <v>0</v>
      </c>
      <c r="J76" s="19">
        <f>SUM(J69:J75)</f>
        <v>503</v>
      </c>
      <c r="N76" s="104">
        <f>+P76/J76</f>
        <v>1729.7316103379721</v>
      </c>
      <c r="O76" s="20"/>
      <c r="P76" s="21">
        <f>SUM(P69:P75)</f>
        <v>870055</v>
      </c>
      <c r="Q76" s="21">
        <f>SUM(Q69:Q75)</f>
        <v>348022000</v>
      </c>
      <c r="S76" s="104">
        <f>+U76/J76</f>
        <v>1829.7316103379721</v>
      </c>
      <c r="T76" s="20"/>
      <c r="U76" s="21">
        <f>SUM(U69:U75)</f>
        <v>920355</v>
      </c>
      <c r="V76" s="21">
        <f>SUM(V69:V75)</f>
        <v>368142000</v>
      </c>
      <c r="X76" s="104">
        <f>+Z76/J76</f>
        <v>1929.7316103379721</v>
      </c>
      <c r="Y76" s="20">
        <f>X76*$S$190</f>
        <v>771892.64413518889</v>
      </c>
      <c r="Z76" s="21">
        <f>SUM(Z69:Z75)</f>
        <v>970655</v>
      </c>
      <c r="AA76" s="21">
        <f>SUM(AA69:AA75)</f>
        <v>388262000</v>
      </c>
      <c r="AC76" s="2">
        <f t="shared" si="94"/>
        <v>2004.7316103379721</v>
      </c>
      <c r="AD76" s="20">
        <f>AC76*$S$190</f>
        <v>801892.64413518889</v>
      </c>
      <c r="AE76" s="21">
        <f>SUM(AE69:AE75)</f>
        <v>703200</v>
      </c>
      <c r="AF76" s="21">
        <f>SUM(AF69:AF75)</f>
        <v>281280000</v>
      </c>
      <c r="AG76" s="193"/>
      <c r="AH76" s="193"/>
      <c r="AI76" s="193"/>
      <c r="AJ76" s="193"/>
    </row>
    <row r="77" spans="2:36" x14ac:dyDescent="0.25">
      <c r="C77" s="18"/>
      <c r="D77" s="82"/>
      <c r="E77" s="18"/>
      <c r="F77" s="87"/>
      <c r="G77" s="19"/>
      <c r="H77" s="19"/>
      <c r="I77" s="19"/>
      <c r="J77" s="19"/>
      <c r="N77" s="104"/>
      <c r="O77" s="20"/>
      <c r="P77" s="21"/>
      <c r="Q77" s="21"/>
      <c r="S77" s="104"/>
      <c r="T77" s="20"/>
      <c r="U77" s="21"/>
      <c r="V77" s="21"/>
      <c r="X77" s="104"/>
      <c r="Y77" s="20"/>
      <c r="Z77" s="21"/>
      <c r="AA77" s="21"/>
      <c r="AC77" s="2"/>
      <c r="AD77" s="20"/>
      <c r="AE77" s="21"/>
      <c r="AF77" s="21"/>
      <c r="AG77" s="2"/>
      <c r="AH77" s="2"/>
      <c r="AI77" s="2"/>
      <c r="AJ77" s="2"/>
    </row>
    <row r="78" spans="2:36" ht="13.8" customHeight="1" x14ac:dyDescent="0.25">
      <c r="B78" s="191">
        <v>10</v>
      </c>
      <c r="C78" s="12">
        <v>51</v>
      </c>
      <c r="D78" s="81" t="s">
        <v>90</v>
      </c>
      <c r="E78" s="12">
        <v>1</v>
      </c>
      <c r="F78" s="86" t="s">
        <v>11</v>
      </c>
      <c r="G78" s="12">
        <v>62.6</v>
      </c>
      <c r="H78" s="12"/>
      <c r="I78" s="12">
        <v>0</v>
      </c>
      <c r="J78" s="12">
        <f t="shared" ref="J78:J84" si="104">G78+H78</f>
        <v>62.6</v>
      </c>
      <c r="L78" s="13" t="s">
        <v>9</v>
      </c>
      <c r="N78" s="14">
        <v>1675</v>
      </c>
      <c r="O78" s="15">
        <f>N78*$S$190</f>
        <v>670000</v>
      </c>
      <c r="P78" s="16">
        <f>+J78*N78</f>
        <v>104855</v>
      </c>
      <c r="Q78" s="15">
        <f>P78*$S$190</f>
        <v>41942000</v>
      </c>
      <c r="S78" s="14">
        <f t="shared" ref="S78:S84" si="105">N78+100</f>
        <v>1775</v>
      </c>
      <c r="T78" s="15">
        <f>S78*$S$190</f>
        <v>710000</v>
      </c>
      <c r="U78" s="16">
        <f>+J78*S78</f>
        <v>111115</v>
      </c>
      <c r="V78" s="15">
        <f>U78*$S$190</f>
        <v>44446000</v>
      </c>
      <c r="X78" s="14">
        <f>+S78+100</f>
        <v>1875</v>
      </c>
      <c r="Y78" s="15">
        <f>X78*$S$190</f>
        <v>750000</v>
      </c>
      <c r="Z78" s="15">
        <f>+J78*X78</f>
        <v>117375</v>
      </c>
      <c r="AA78" s="15">
        <f>Z78*$S$190</f>
        <v>46950000</v>
      </c>
      <c r="AC78" s="14">
        <f>X78+75</f>
        <v>1950</v>
      </c>
      <c r="AD78" s="15">
        <f>AC78*$S$190</f>
        <v>780000</v>
      </c>
      <c r="AE78" s="15">
        <f>G78*AC78+(H78+I78)*AC78/2</f>
        <v>122070</v>
      </c>
      <c r="AF78" s="15">
        <f>AE78*$S$190</f>
        <v>48828000</v>
      </c>
      <c r="AG78" s="192"/>
      <c r="AH78" s="192"/>
      <c r="AI78" s="192"/>
      <c r="AJ78" s="192"/>
    </row>
    <row r="79" spans="2:36" ht="13.8" customHeight="1" x14ac:dyDescent="0.25">
      <c r="B79" s="191"/>
      <c r="C79" s="12">
        <v>52</v>
      </c>
      <c r="D79" s="81" t="s">
        <v>90</v>
      </c>
      <c r="E79" s="12">
        <v>2</v>
      </c>
      <c r="F79" s="86" t="s">
        <v>8</v>
      </c>
      <c r="G79" s="12">
        <v>91.5</v>
      </c>
      <c r="H79" s="12"/>
      <c r="I79" s="12">
        <v>0</v>
      </c>
      <c r="J79" s="12">
        <f t="shared" si="104"/>
        <v>91.5</v>
      </c>
      <c r="L79" s="17" t="s">
        <v>10</v>
      </c>
      <c r="N79" s="14">
        <v>1775</v>
      </c>
      <c r="O79" s="15">
        <f>N79*$S$190</f>
        <v>710000</v>
      </c>
      <c r="P79" s="16">
        <f>+J79*N79</f>
        <v>162412.5</v>
      </c>
      <c r="Q79" s="15">
        <f>P79*$S$190</f>
        <v>64965000</v>
      </c>
      <c r="S79" s="14">
        <f t="shared" si="105"/>
        <v>1875</v>
      </c>
      <c r="T79" s="15">
        <f>S79*$S$190</f>
        <v>750000</v>
      </c>
      <c r="U79" s="16">
        <f>+J79*S79</f>
        <v>171562.5</v>
      </c>
      <c r="V79" s="15">
        <f>U79*$S$190</f>
        <v>68625000</v>
      </c>
      <c r="X79" s="14">
        <f t="shared" ref="X79:X84" si="106">+S79+100</f>
        <v>1975</v>
      </c>
      <c r="Y79" s="15">
        <f>X79*$S$190</f>
        <v>790000</v>
      </c>
      <c r="Z79" s="15">
        <f>+J79*X79</f>
        <v>180712.5</v>
      </c>
      <c r="AA79" s="15">
        <f>Z79*$S$190</f>
        <v>72285000</v>
      </c>
      <c r="AC79" s="14">
        <f t="shared" ref="AC79:AC85" si="107">X79+75</f>
        <v>2050</v>
      </c>
      <c r="AD79" s="15">
        <f>AC79*$S$190</f>
        <v>820000</v>
      </c>
      <c r="AE79" s="15">
        <f>G79*AC79+(H79+I79)*AC79/2</f>
        <v>187575</v>
      </c>
      <c r="AF79" s="15">
        <f>AE79*$S$190</f>
        <v>75030000</v>
      </c>
      <c r="AG79" s="192"/>
      <c r="AH79" s="192"/>
      <c r="AI79" s="192"/>
      <c r="AJ79" s="192"/>
    </row>
    <row r="80" spans="2:36" ht="13.8" customHeight="1" x14ac:dyDescent="0.25">
      <c r="B80" s="191"/>
      <c r="C80" s="12">
        <v>53</v>
      </c>
      <c r="D80" s="81" t="s">
        <v>91</v>
      </c>
      <c r="E80" s="12">
        <v>2</v>
      </c>
      <c r="F80" s="86"/>
      <c r="G80" s="12">
        <v>87.6</v>
      </c>
      <c r="H80" s="12"/>
      <c r="I80" s="12"/>
      <c r="J80" s="12">
        <f t="shared" si="104"/>
        <v>87.6</v>
      </c>
      <c r="L80" s="17"/>
      <c r="N80" s="14">
        <v>1775</v>
      </c>
      <c r="O80" s="15">
        <f t="shared" ref="O80:O81" si="108">N80*$S$190</f>
        <v>710000</v>
      </c>
      <c r="P80" s="16">
        <f t="shared" ref="P80:P81" si="109">+J80*N80</f>
        <v>155490</v>
      </c>
      <c r="Q80" s="15">
        <f t="shared" ref="Q80:Q81" si="110">P80*$S$190</f>
        <v>62196000</v>
      </c>
      <c r="S80" s="14">
        <f t="shared" si="105"/>
        <v>1875</v>
      </c>
      <c r="T80" s="15">
        <f t="shared" ref="T80:T81" si="111">S80*$S$190</f>
        <v>750000</v>
      </c>
      <c r="U80" s="16">
        <f t="shared" ref="U80:U81" si="112">+J80*S80</f>
        <v>164250</v>
      </c>
      <c r="V80" s="15">
        <f t="shared" ref="V80:V81" si="113">U80*$S$190</f>
        <v>65700000</v>
      </c>
      <c r="X80" s="14">
        <f t="shared" si="106"/>
        <v>1975</v>
      </c>
      <c r="Y80" s="15">
        <f t="shared" ref="Y80:Y81" si="114">X80*$S$190</f>
        <v>790000</v>
      </c>
      <c r="Z80" s="15">
        <f t="shared" ref="Z80:Z81" si="115">+J80*X80</f>
        <v>173010</v>
      </c>
      <c r="AA80" s="15">
        <f t="shared" ref="AA80:AA81" si="116">Z80*$S$190</f>
        <v>69204000</v>
      </c>
      <c r="AC80" s="14"/>
      <c r="AD80" s="15"/>
      <c r="AE80" s="15"/>
      <c r="AF80" s="15"/>
      <c r="AG80" s="22"/>
      <c r="AH80" s="22"/>
      <c r="AI80" s="22"/>
      <c r="AJ80" s="22"/>
    </row>
    <row r="81" spans="2:36" ht="13.8" customHeight="1" x14ac:dyDescent="0.25">
      <c r="B81" s="191"/>
      <c r="C81" s="12">
        <v>54</v>
      </c>
      <c r="D81" s="81" t="s">
        <v>26</v>
      </c>
      <c r="E81" s="12">
        <v>1</v>
      </c>
      <c r="F81" s="86"/>
      <c r="G81" s="12">
        <v>62.8</v>
      </c>
      <c r="H81" s="12"/>
      <c r="I81" s="12"/>
      <c r="J81" s="12">
        <f t="shared" si="104"/>
        <v>62.8</v>
      </c>
      <c r="L81" s="17"/>
      <c r="N81" s="14">
        <v>1725</v>
      </c>
      <c r="O81" s="15">
        <f t="shared" si="108"/>
        <v>690000</v>
      </c>
      <c r="P81" s="16">
        <f t="shared" si="109"/>
        <v>108330</v>
      </c>
      <c r="Q81" s="15">
        <f t="shared" si="110"/>
        <v>43332000</v>
      </c>
      <c r="S81" s="14">
        <f t="shared" si="105"/>
        <v>1825</v>
      </c>
      <c r="T81" s="15">
        <f t="shared" si="111"/>
        <v>730000</v>
      </c>
      <c r="U81" s="16">
        <f t="shared" si="112"/>
        <v>114610</v>
      </c>
      <c r="V81" s="15">
        <f t="shared" si="113"/>
        <v>45844000</v>
      </c>
      <c r="X81" s="14">
        <f t="shared" si="106"/>
        <v>1925</v>
      </c>
      <c r="Y81" s="15">
        <f t="shared" si="114"/>
        <v>770000</v>
      </c>
      <c r="Z81" s="15">
        <f t="shared" si="115"/>
        <v>120890</v>
      </c>
      <c r="AA81" s="15">
        <f t="shared" si="116"/>
        <v>48356000</v>
      </c>
      <c r="AC81" s="14"/>
      <c r="AD81" s="15"/>
      <c r="AE81" s="15"/>
      <c r="AF81" s="15"/>
      <c r="AG81" s="22"/>
      <c r="AH81" s="22"/>
      <c r="AI81" s="22"/>
      <c r="AJ81" s="22"/>
    </row>
    <row r="82" spans="2:36" ht="13.8" customHeight="1" x14ac:dyDescent="0.25">
      <c r="B82" s="191"/>
      <c r="C82" s="12">
        <v>55</v>
      </c>
      <c r="D82" s="81" t="s">
        <v>26</v>
      </c>
      <c r="E82" s="12">
        <v>1</v>
      </c>
      <c r="F82" s="86" t="s">
        <v>8</v>
      </c>
      <c r="G82" s="12">
        <v>62.8</v>
      </c>
      <c r="H82" s="12"/>
      <c r="I82" s="12">
        <v>0</v>
      </c>
      <c r="J82" s="12">
        <f t="shared" si="104"/>
        <v>62.8</v>
      </c>
      <c r="L82" s="17" t="s">
        <v>10</v>
      </c>
      <c r="N82" s="14">
        <v>1725</v>
      </c>
      <c r="O82" s="15">
        <f>N82*$S$190</f>
        <v>690000</v>
      </c>
      <c r="P82" s="16">
        <f>+J82*N82</f>
        <v>108330</v>
      </c>
      <c r="Q82" s="15">
        <f>P82*$S$190</f>
        <v>43332000</v>
      </c>
      <c r="S82" s="14">
        <f t="shared" si="105"/>
        <v>1825</v>
      </c>
      <c r="T82" s="15">
        <f>S82*$S$190</f>
        <v>730000</v>
      </c>
      <c r="U82" s="16">
        <f>+J82*S82</f>
        <v>114610</v>
      </c>
      <c r="V82" s="15">
        <f>U82*$S$190</f>
        <v>45844000</v>
      </c>
      <c r="X82" s="14">
        <f t="shared" si="106"/>
        <v>1925</v>
      </c>
      <c r="Y82" s="15">
        <f>X82*$S$190</f>
        <v>770000</v>
      </c>
      <c r="Z82" s="15">
        <f>+J82*X82</f>
        <v>120890</v>
      </c>
      <c r="AA82" s="15">
        <f>Z82*$S$190</f>
        <v>48356000</v>
      </c>
      <c r="AC82" s="14">
        <f t="shared" si="107"/>
        <v>2000</v>
      </c>
      <c r="AD82" s="15">
        <f>AC82*$S$190</f>
        <v>800000</v>
      </c>
      <c r="AE82" s="15">
        <f>G82*AC82+(H82+I82)*AC82/2</f>
        <v>125600</v>
      </c>
      <c r="AF82" s="15">
        <f>AE82*$S$190</f>
        <v>50240000</v>
      </c>
      <c r="AG82" s="192"/>
      <c r="AH82" s="192"/>
      <c r="AI82" s="192"/>
      <c r="AJ82" s="192"/>
    </row>
    <row r="83" spans="2:36" ht="13.8" customHeight="1" x14ac:dyDescent="0.25">
      <c r="B83" s="191"/>
      <c r="C83" s="12">
        <v>56</v>
      </c>
      <c r="D83" s="81" t="s">
        <v>26</v>
      </c>
      <c r="E83" s="12">
        <v>1</v>
      </c>
      <c r="F83" s="86" t="s">
        <v>11</v>
      </c>
      <c r="G83" s="12">
        <v>66.8</v>
      </c>
      <c r="H83" s="12"/>
      <c r="I83" s="12">
        <v>0</v>
      </c>
      <c r="J83" s="12">
        <f t="shared" si="104"/>
        <v>66.8</v>
      </c>
      <c r="L83" s="17" t="s">
        <v>10</v>
      </c>
      <c r="N83" s="14">
        <v>1725</v>
      </c>
      <c r="O83" s="15">
        <f>N83*$S$190</f>
        <v>690000</v>
      </c>
      <c r="P83" s="16">
        <f>+J83*N83</f>
        <v>115230</v>
      </c>
      <c r="Q83" s="15">
        <f>P83*$S$190</f>
        <v>46092000</v>
      </c>
      <c r="S83" s="14">
        <f t="shared" si="105"/>
        <v>1825</v>
      </c>
      <c r="T83" s="15">
        <f>S83*$S$190</f>
        <v>730000</v>
      </c>
      <c r="U83" s="16">
        <f>+J83*S83</f>
        <v>121910</v>
      </c>
      <c r="V83" s="15">
        <f>U83*$S$190</f>
        <v>48764000</v>
      </c>
      <c r="X83" s="14">
        <f t="shared" si="106"/>
        <v>1925</v>
      </c>
      <c r="Y83" s="15">
        <f>X83*$S$190</f>
        <v>770000</v>
      </c>
      <c r="Z83" s="15">
        <f>+J83*X83</f>
        <v>128590</v>
      </c>
      <c r="AA83" s="15">
        <f>Z83*$S$190</f>
        <v>51436000</v>
      </c>
      <c r="AC83" s="14">
        <f t="shared" si="107"/>
        <v>2000</v>
      </c>
      <c r="AD83" s="15">
        <f>AC83*$S$190</f>
        <v>800000</v>
      </c>
      <c r="AE83" s="15">
        <f>G83*AC83+(H83+I83)*AC83/2</f>
        <v>133600</v>
      </c>
      <c r="AF83" s="15">
        <f>AE83*$S$190</f>
        <v>53440000</v>
      </c>
      <c r="AG83" s="192"/>
      <c r="AH83" s="192"/>
      <c r="AI83" s="192"/>
      <c r="AJ83" s="192"/>
    </row>
    <row r="84" spans="2:36" ht="14.4" customHeight="1" x14ac:dyDescent="0.25">
      <c r="B84" s="191"/>
      <c r="C84" s="12">
        <v>57</v>
      </c>
      <c r="D84" s="81" t="s">
        <v>90</v>
      </c>
      <c r="E84" s="12">
        <v>1</v>
      </c>
      <c r="F84" s="86" t="s">
        <v>11</v>
      </c>
      <c r="G84" s="12">
        <v>68.900000000000006</v>
      </c>
      <c r="H84" s="12"/>
      <c r="I84" s="12">
        <v>0</v>
      </c>
      <c r="J84" s="12">
        <f t="shared" si="104"/>
        <v>68.900000000000006</v>
      </c>
      <c r="L84" s="17"/>
      <c r="N84" s="14">
        <v>1675</v>
      </c>
      <c r="O84" s="15">
        <f>N84*$S$190</f>
        <v>670000</v>
      </c>
      <c r="P84" s="16">
        <f>+J84*N84</f>
        <v>115407.50000000001</v>
      </c>
      <c r="Q84" s="15">
        <f>P84*$S$190</f>
        <v>46163000.000000007</v>
      </c>
      <c r="S84" s="14">
        <f t="shared" si="105"/>
        <v>1775</v>
      </c>
      <c r="T84" s="15">
        <f>S84*$S$190</f>
        <v>710000</v>
      </c>
      <c r="U84" s="16">
        <f>+J84*S84</f>
        <v>122297.50000000001</v>
      </c>
      <c r="V84" s="15">
        <f>U84*$S$190</f>
        <v>48919000.000000007</v>
      </c>
      <c r="X84" s="14">
        <f t="shared" si="106"/>
        <v>1875</v>
      </c>
      <c r="Y84" s="15">
        <f>X84*$S$190</f>
        <v>750000</v>
      </c>
      <c r="Z84" s="15">
        <f>+J84*X84</f>
        <v>129187.50000000001</v>
      </c>
      <c r="AA84" s="15">
        <f>Z84*$S$190</f>
        <v>51675000.000000007</v>
      </c>
      <c r="AC84" s="14">
        <f t="shared" si="107"/>
        <v>1950</v>
      </c>
      <c r="AD84" s="15">
        <f>AC84*$S$190</f>
        <v>780000</v>
      </c>
      <c r="AE84" s="15">
        <f>G84*AC84+(H84+I84)*AC84/2</f>
        <v>134355</v>
      </c>
      <c r="AF84" s="15">
        <f>AE84*$S$190</f>
        <v>53742000</v>
      </c>
      <c r="AG84" s="22"/>
      <c r="AH84" s="22"/>
      <c r="AI84" s="22"/>
      <c r="AJ84" s="22"/>
    </row>
    <row r="85" spans="2:36" x14ac:dyDescent="0.25">
      <c r="C85" s="18"/>
      <c r="D85" s="82"/>
      <c r="E85" s="18"/>
      <c r="F85" s="87"/>
      <c r="G85" s="19">
        <f>SUM(G78:G84)</f>
        <v>503</v>
      </c>
      <c r="H85" s="19">
        <f>SUM(H78:I84)</f>
        <v>0</v>
      </c>
      <c r="I85" s="19">
        <f>SUM(I78:I83)</f>
        <v>0</v>
      </c>
      <c r="J85" s="19">
        <f>SUM(J78:J84)</f>
        <v>503</v>
      </c>
      <c r="N85" s="104">
        <f>+P85/J85</f>
        <v>1729.7316103379721</v>
      </c>
      <c r="O85" s="20"/>
      <c r="P85" s="21">
        <f>SUM(P78:P84)</f>
        <v>870055</v>
      </c>
      <c r="Q85" s="21">
        <f>SUM(Q78:Q84)</f>
        <v>348022000</v>
      </c>
      <c r="S85" s="104">
        <f>+U85/J85</f>
        <v>1829.7316103379721</v>
      </c>
      <c r="T85" s="20"/>
      <c r="U85" s="21">
        <f>SUM(U78:U84)</f>
        <v>920355</v>
      </c>
      <c r="V85" s="21">
        <f>SUM(V78:V84)</f>
        <v>368142000</v>
      </c>
      <c r="X85" s="104">
        <f>+Z85/J85</f>
        <v>1929.7316103379721</v>
      </c>
      <c r="Y85" s="20">
        <f>X85*$S$190</f>
        <v>771892.64413518889</v>
      </c>
      <c r="Z85" s="21">
        <f>SUM(Z78:Z84)</f>
        <v>970655</v>
      </c>
      <c r="AA85" s="21">
        <f>SUM(AA78:AA84)</f>
        <v>388262000</v>
      </c>
      <c r="AC85" s="2">
        <f t="shared" si="107"/>
        <v>2004.7316103379721</v>
      </c>
      <c r="AD85" s="20">
        <f>AC85*$S$190</f>
        <v>801892.64413518889</v>
      </c>
      <c r="AE85" s="21">
        <f>SUM(AE78:AE84)</f>
        <v>703200</v>
      </c>
      <c r="AF85" s="21">
        <f>SUM(AF78:AF84)</f>
        <v>281280000</v>
      </c>
      <c r="AG85" s="193"/>
      <c r="AH85" s="193"/>
      <c r="AI85" s="193"/>
      <c r="AJ85" s="193"/>
    </row>
    <row r="86" spans="2:36" x14ac:dyDescent="0.25">
      <c r="C86" s="18"/>
      <c r="D86" s="82"/>
      <c r="E86" s="18"/>
      <c r="F86" s="87"/>
      <c r="G86" s="19"/>
      <c r="H86" s="19"/>
      <c r="I86" s="19"/>
      <c r="J86" s="19"/>
      <c r="N86" s="104"/>
      <c r="O86" s="20"/>
      <c r="P86" s="21"/>
      <c r="Q86" s="21"/>
      <c r="S86" s="104"/>
      <c r="T86" s="20"/>
      <c r="U86" s="21"/>
      <c r="V86" s="21"/>
      <c r="X86" s="104"/>
      <c r="Y86" s="20"/>
      <c r="Z86" s="21"/>
      <c r="AA86" s="21"/>
      <c r="AC86" s="2"/>
      <c r="AD86" s="20"/>
      <c r="AE86" s="21"/>
      <c r="AF86" s="21"/>
      <c r="AG86" s="2"/>
      <c r="AH86" s="2"/>
      <c r="AI86" s="2"/>
      <c r="AJ86" s="2"/>
    </row>
    <row r="87" spans="2:36" ht="13.8" customHeight="1" x14ac:dyDescent="0.25">
      <c r="B87" s="191">
        <v>11</v>
      </c>
      <c r="C87" s="12">
        <v>58</v>
      </c>
      <c r="D87" s="81" t="s">
        <v>90</v>
      </c>
      <c r="E87" s="12">
        <v>1</v>
      </c>
      <c r="F87" s="86" t="s">
        <v>11</v>
      </c>
      <c r="G87" s="12">
        <v>62.6</v>
      </c>
      <c r="H87" s="12"/>
      <c r="I87" s="12">
        <v>0</v>
      </c>
      <c r="J87" s="12">
        <f t="shared" ref="J87:J93" si="117">G87+H87</f>
        <v>62.6</v>
      </c>
      <c r="L87" s="13" t="s">
        <v>9</v>
      </c>
      <c r="N87" s="14">
        <v>1725</v>
      </c>
      <c r="O87" s="15">
        <f>N87*$S$190</f>
        <v>690000</v>
      </c>
      <c r="P87" s="16">
        <f>+J87*N87</f>
        <v>107985</v>
      </c>
      <c r="Q87" s="15">
        <f>P87*$S$190</f>
        <v>43194000</v>
      </c>
      <c r="S87" s="14">
        <f t="shared" ref="S87:S93" si="118">N87+100</f>
        <v>1825</v>
      </c>
      <c r="T87" s="15">
        <f>S87*$S$190</f>
        <v>730000</v>
      </c>
      <c r="U87" s="16">
        <f>+J87*S87</f>
        <v>114245</v>
      </c>
      <c r="V87" s="15">
        <f>U87*$S$190</f>
        <v>45698000</v>
      </c>
      <c r="X87" s="14">
        <f>+S87+100</f>
        <v>1925</v>
      </c>
      <c r="Y87" s="15">
        <f>X87*$S$190</f>
        <v>770000</v>
      </c>
      <c r="Z87" s="15">
        <f>+J87*X87</f>
        <v>120505</v>
      </c>
      <c r="AA87" s="15">
        <f>Z87*$S$190</f>
        <v>48202000</v>
      </c>
      <c r="AC87" s="14">
        <f>X87+75</f>
        <v>2000</v>
      </c>
      <c r="AD87" s="15">
        <f>AC87*$S$190</f>
        <v>800000</v>
      </c>
      <c r="AE87" s="15">
        <f>G87*AC87+(H87+I87)*AC87/2</f>
        <v>125200</v>
      </c>
      <c r="AF87" s="15">
        <f>AE87*$S$190</f>
        <v>50080000</v>
      </c>
      <c r="AG87" s="192"/>
      <c r="AH87" s="192"/>
      <c r="AI87" s="192"/>
      <c r="AJ87" s="192"/>
    </row>
    <row r="88" spans="2:36" ht="13.8" customHeight="1" x14ac:dyDescent="0.25">
      <c r="B88" s="191"/>
      <c r="C88" s="12">
        <v>59</v>
      </c>
      <c r="D88" s="81" t="s">
        <v>90</v>
      </c>
      <c r="E88" s="12">
        <v>2</v>
      </c>
      <c r="F88" s="86" t="s">
        <v>8</v>
      </c>
      <c r="G88" s="12">
        <v>91.5</v>
      </c>
      <c r="H88" s="12"/>
      <c r="I88" s="12">
        <v>0</v>
      </c>
      <c r="J88" s="12">
        <f t="shared" si="117"/>
        <v>91.5</v>
      </c>
      <c r="L88" s="17" t="s">
        <v>10</v>
      </c>
      <c r="N88" s="14">
        <v>1825</v>
      </c>
      <c r="O88" s="15">
        <f>N88*$S$190</f>
        <v>730000</v>
      </c>
      <c r="P88" s="16">
        <f>+J88*N88</f>
        <v>166987.5</v>
      </c>
      <c r="Q88" s="15">
        <f>P88*$S$190</f>
        <v>66795000</v>
      </c>
      <c r="S88" s="14">
        <f t="shared" si="118"/>
        <v>1925</v>
      </c>
      <c r="T88" s="15">
        <f>S88*$S$190</f>
        <v>770000</v>
      </c>
      <c r="U88" s="16">
        <f>+J88*S88</f>
        <v>176137.5</v>
      </c>
      <c r="V88" s="15">
        <f>U88*$S$190</f>
        <v>70455000</v>
      </c>
      <c r="X88" s="14">
        <f t="shared" ref="X88:X93" si="119">+S88+100</f>
        <v>2025</v>
      </c>
      <c r="Y88" s="15">
        <f>X88*$S$190</f>
        <v>810000</v>
      </c>
      <c r="Z88" s="15">
        <f>+J88*X88</f>
        <v>185287.5</v>
      </c>
      <c r="AA88" s="15">
        <f>Z88*$S$190</f>
        <v>74115000</v>
      </c>
      <c r="AC88" s="14">
        <f t="shared" ref="AC88:AC94" si="120">X88+75</f>
        <v>2100</v>
      </c>
      <c r="AD88" s="15">
        <f>AC88*$S$190</f>
        <v>840000</v>
      </c>
      <c r="AE88" s="15">
        <f>G88*AC88+(H88+I88)*AC88/2</f>
        <v>192150</v>
      </c>
      <c r="AF88" s="15">
        <f>AE88*$S$190</f>
        <v>76860000</v>
      </c>
      <c r="AG88" s="192"/>
      <c r="AH88" s="192"/>
      <c r="AI88" s="192"/>
      <c r="AJ88" s="192"/>
    </row>
    <row r="89" spans="2:36" ht="13.8" customHeight="1" x14ac:dyDescent="0.25">
      <c r="B89" s="191"/>
      <c r="C89" s="12">
        <v>60</v>
      </c>
      <c r="D89" s="81" t="s">
        <v>91</v>
      </c>
      <c r="E89" s="12">
        <v>2</v>
      </c>
      <c r="F89" s="86"/>
      <c r="G89" s="12">
        <v>87.6</v>
      </c>
      <c r="H89" s="12"/>
      <c r="I89" s="12"/>
      <c r="J89" s="12">
        <f t="shared" si="117"/>
        <v>87.6</v>
      </c>
      <c r="L89" s="17"/>
      <c r="N89" s="14">
        <v>1825</v>
      </c>
      <c r="O89" s="15">
        <f t="shared" ref="O89:O90" si="121">N89*$S$190</f>
        <v>730000</v>
      </c>
      <c r="P89" s="16">
        <f t="shared" ref="P89:P90" si="122">+J89*N89</f>
        <v>159870</v>
      </c>
      <c r="Q89" s="15">
        <f t="shared" ref="Q89:Q90" si="123">P89*$S$190</f>
        <v>63948000</v>
      </c>
      <c r="S89" s="14">
        <f t="shared" si="118"/>
        <v>1925</v>
      </c>
      <c r="T89" s="15">
        <f t="shared" ref="T89:T90" si="124">S89*$S$190</f>
        <v>770000</v>
      </c>
      <c r="U89" s="16">
        <f t="shared" ref="U89:U90" si="125">+J89*S89</f>
        <v>168630</v>
      </c>
      <c r="V89" s="15">
        <f t="shared" ref="V89:V90" si="126">U89*$S$190</f>
        <v>67452000</v>
      </c>
      <c r="X89" s="14">
        <f t="shared" si="119"/>
        <v>2025</v>
      </c>
      <c r="Y89" s="15">
        <f t="shared" ref="Y89:Y90" si="127">X89*$S$190</f>
        <v>810000</v>
      </c>
      <c r="Z89" s="15">
        <f t="shared" ref="Z89:Z90" si="128">+J89*X89</f>
        <v>177390</v>
      </c>
      <c r="AA89" s="15">
        <f t="shared" ref="AA89:AA90" si="129">Z89*$S$190</f>
        <v>70956000</v>
      </c>
      <c r="AC89" s="14"/>
      <c r="AD89" s="15"/>
      <c r="AE89" s="15"/>
      <c r="AF89" s="15"/>
      <c r="AG89" s="22"/>
      <c r="AH89" s="22"/>
      <c r="AI89" s="22"/>
      <c r="AJ89" s="22"/>
    </row>
    <row r="90" spans="2:36" ht="13.8" customHeight="1" x14ac:dyDescent="0.25">
      <c r="B90" s="191"/>
      <c r="C90" s="12">
        <v>61</v>
      </c>
      <c r="D90" s="81" t="s">
        <v>26</v>
      </c>
      <c r="E90" s="12">
        <v>1</v>
      </c>
      <c r="F90" s="86"/>
      <c r="G90" s="12">
        <v>62.8</v>
      </c>
      <c r="H90" s="12"/>
      <c r="I90" s="12"/>
      <c r="J90" s="12">
        <f t="shared" si="117"/>
        <v>62.8</v>
      </c>
      <c r="L90" s="17"/>
      <c r="N90" s="14">
        <v>1775</v>
      </c>
      <c r="O90" s="15">
        <f t="shared" si="121"/>
        <v>710000</v>
      </c>
      <c r="P90" s="16">
        <f t="shared" si="122"/>
        <v>111470</v>
      </c>
      <c r="Q90" s="15">
        <f t="shared" si="123"/>
        <v>44588000</v>
      </c>
      <c r="S90" s="14">
        <f t="shared" si="118"/>
        <v>1875</v>
      </c>
      <c r="T90" s="15">
        <f t="shared" si="124"/>
        <v>750000</v>
      </c>
      <c r="U90" s="16">
        <f t="shared" si="125"/>
        <v>117750</v>
      </c>
      <c r="V90" s="15">
        <f t="shared" si="126"/>
        <v>47100000</v>
      </c>
      <c r="X90" s="14">
        <f t="shared" si="119"/>
        <v>1975</v>
      </c>
      <c r="Y90" s="15">
        <f t="shared" si="127"/>
        <v>790000</v>
      </c>
      <c r="Z90" s="15">
        <f t="shared" si="128"/>
        <v>124030</v>
      </c>
      <c r="AA90" s="15">
        <f t="shared" si="129"/>
        <v>49612000</v>
      </c>
      <c r="AC90" s="14"/>
      <c r="AD90" s="15"/>
      <c r="AE90" s="15"/>
      <c r="AF90" s="15"/>
      <c r="AG90" s="22"/>
      <c r="AH90" s="22"/>
      <c r="AI90" s="22"/>
      <c r="AJ90" s="22"/>
    </row>
    <row r="91" spans="2:36" ht="13.8" customHeight="1" x14ac:dyDescent="0.25">
      <c r="B91" s="191"/>
      <c r="C91" s="12">
        <v>62</v>
      </c>
      <c r="D91" s="81" t="s">
        <v>26</v>
      </c>
      <c r="E91" s="12">
        <v>1</v>
      </c>
      <c r="F91" s="86" t="s">
        <v>8</v>
      </c>
      <c r="G91" s="12">
        <v>62.8</v>
      </c>
      <c r="H91" s="12"/>
      <c r="I91" s="12">
        <v>0</v>
      </c>
      <c r="J91" s="12">
        <f t="shared" si="117"/>
        <v>62.8</v>
      </c>
      <c r="L91" s="17" t="s">
        <v>10</v>
      </c>
      <c r="N91" s="14">
        <v>1775</v>
      </c>
      <c r="O91" s="15">
        <f>N91*$S$190</f>
        <v>710000</v>
      </c>
      <c r="P91" s="16">
        <f>+J91*N91</f>
        <v>111470</v>
      </c>
      <c r="Q91" s="15">
        <f>P91*$S$190</f>
        <v>44588000</v>
      </c>
      <c r="S91" s="14">
        <f t="shared" si="118"/>
        <v>1875</v>
      </c>
      <c r="T91" s="15">
        <f>S91*$S$190</f>
        <v>750000</v>
      </c>
      <c r="U91" s="16">
        <f>+J91*S91</f>
        <v>117750</v>
      </c>
      <c r="V91" s="15">
        <f>U91*$S$190</f>
        <v>47100000</v>
      </c>
      <c r="X91" s="14">
        <f t="shared" si="119"/>
        <v>1975</v>
      </c>
      <c r="Y91" s="15">
        <f>X91*$S$190</f>
        <v>790000</v>
      </c>
      <c r="Z91" s="15">
        <f>+J91*X91</f>
        <v>124030</v>
      </c>
      <c r="AA91" s="15">
        <f>Z91*$S$190</f>
        <v>49612000</v>
      </c>
      <c r="AC91" s="14">
        <f t="shared" si="120"/>
        <v>2050</v>
      </c>
      <c r="AD91" s="15">
        <f>AC91*$S$190</f>
        <v>820000</v>
      </c>
      <c r="AE91" s="15">
        <f>G91*AC91+(H91+I91)*AC91/2</f>
        <v>128740</v>
      </c>
      <c r="AF91" s="15">
        <f>AE91*$S$190</f>
        <v>51496000</v>
      </c>
      <c r="AG91" s="192"/>
      <c r="AH91" s="192"/>
      <c r="AI91" s="192"/>
      <c r="AJ91" s="192"/>
    </row>
    <row r="92" spans="2:36" ht="13.8" customHeight="1" x14ac:dyDescent="0.25">
      <c r="B92" s="191"/>
      <c r="C92" s="12">
        <v>63</v>
      </c>
      <c r="D92" s="81" t="s">
        <v>26</v>
      </c>
      <c r="E92" s="12">
        <v>1</v>
      </c>
      <c r="F92" s="86" t="s">
        <v>11</v>
      </c>
      <c r="G92" s="12">
        <v>66.8</v>
      </c>
      <c r="H92" s="12"/>
      <c r="I92" s="12">
        <v>0</v>
      </c>
      <c r="J92" s="12">
        <f t="shared" si="117"/>
        <v>66.8</v>
      </c>
      <c r="L92" s="17" t="s">
        <v>10</v>
      </c>
      <c r="N92" s="14">
        <v>1775</v>
      </c>
      <c r="O92" s="15">
        <f>N92*$S$190</f>
        <v>710000</v>
      </c>
      <c r="P92" s="16">
        <f>+J92*N92</f>
        <v>118570</v>
      </c>
      <c r="Q92" s="15">
        <f>P92*$S$190</f>
        <v>47428000</v>
      </c>
      <c r="S92" s="14">
        <f t="shared" si="118"/>
        <v>1875</v>
      </c>
      <c r="T92" s="15">
        <f>S92*$S$190</f>
        <v>750000</v>
      </c>
      <c r="U92" s="16">
        <f>+J92*S92</f>
        <v>125250</v>
      </c>
      <c r="V92" s="15">
        <f>U92*$S$190</f>
        <v>50100000</v>
      </c>
      <c r="X92" s="14">
        <f t="shared" si="119"/>
        <v>1975</v>
      </c>
      <c r="Y92" s="15">
        <f>X92*$S$190</f>
        <v>790000</v>
      </c>
      <c r="Z92" s="15">
        <f>+J92*X92</f>
        <v>131930</v>
      </c>
      <c r="AA92" s="15">
        <f>Z92*$S$190</f>
        <v>52772000</v>
      </c>
      <c r="AC92" s="14">
        <f t="shared" si="120"/>
        <v>2050</v>
      </c>
      <c r="AD92" s="15">
        <f>AC92*$S$190</f>
        <v>820000</v>
      </c>
      <c r="AE92" s="15">
        <f>G92*AC92+(H92+I92)*AC92/2</f>
        <v>136940</v>
      </c>
      <c r="AF92" s="15">
        <f>AE92*$S$190</f>
        <v>54776000</v>
      </c>
      <c r="AG92" s="192"/>
      <c r="AH92" s="192"/>
      <c r="AI92" s="192"/>
      <c r="AJ92" s="192"/>
    </row>
    <row r="93" spans="2:36" ht="14.4" customHeight="1" x14ac:dyDescent="0.25">
      <c r="B93" s="191"/>
      <c r="C93" s="12">
        <v>64</v>
      </c>
      <c r="D93" s="81" t="s">
        <v>90</v>
      </c>
      <c r="E93" s="12">
        <v>1</v>
      </c>
      <c r="F93" s="86" t="s">
        <v>11</v>
      </c>
      <c r="G93" s="12">
        <v>68.900000000000006</v>
      </c>
      <c r="H93" s="12"/>
      <c r="I93" s="12">
        <v>0</v>
      </c>
      <c r="J93" s="12">
        <f t="shared" si="117"/>
        <v>68.900000000000006</v>
      </c>
      <c r="L93" s="17"/>
      <c r="N93" s="14">
        <v>1725</v>
      </c>
      <c r="O93" s="15">
        <f>N93*$S$190</f>
        <v>690000</v>
      </c>
      <c r="P93" s="16">
        <f>+J93*N93</f>
        <v>118852.50000000001</v>
      </c>
      <c r="Q93" s="15">
        <f>P93*$S$190</f>
        <v>47541000.000000007</v>
      </c>
      <c r="S93" s="14">
        <f t="shared" si="118"/>
        <v>1825</v>
      </c>
      <c r="T93" s="15">
        <f>S93*$S$190</f>
        <v>730000</v>
      </c>
      <c r="U93" s="16">
        <f>+J93*S93</f>
        <v>125742.50000000001</v>
      </c>
      <c r="V93" s="15">
        <f>U93*$S$190</f>
        <v>50297000.000000007</v>
      </c>
      <c r="X93" s="14">
        <f t="shared" si="119"/>
        <v>1925</v>
      </c>
      <c r="Y93" s="15">
        <f>X93*$S$190</f>
        <v>770000</v>
      </c>
      <c r="Z93" s="15">
        <f>+J93*X93</f>
        <v>132632.5</v>
      </c>
      <c r="AA93" s="15">
        <f>Z93*$S$190</f>
        <v>53053000</v>
      </c>
      <c r="AC93" s="14">
        <f t="shared" si="120"/>
        <v>2000</v>
      </c>
      <c r="AD93" s="15">
        <f>AC93*$S$190</f>
        <v>800000</v>
      </c>
      <c r="AE93" s="15">
        <f>G93*AC93+(H93+I93)*AC93/2</f>
        <v>137800</v>
      </c>
      <c r="AF93" s="15">
        <f>AE93*$S$190</f>
        <v>55120000</v>
      </c>
      <c r="AG93" s="22"/>
      <c r="AH93" s="22"/>
      <c r="AI93" s="22"/>
      <c r="AJ93" s="22"/>
    </row>
    <row r="94" spans="2:36" x14ac:dyDescent="0.25">
      <c r="C94" s="18"/>
      <c r="D94" s="82"/>
      <c r="E94" s="18"/>
      <c r="F94" s="87"/>
      <c r="G94" s="19">
        <f>SUM(G87:G93)</f>
        <v>503</v>
      </c>
      <c r="H94" s="19">
        <f>SUM(H87:I93)</f>
        <v>0</v>
      </c>
      <c r="I94" s="19">
        <f>SUM(I87:I92)</f>
        <v>0</v>
      </c>
      <c r="J94" s="19">
        <f>SUM(J87:J93)</f>
        <v>503</v>
      </c>
      <c r="N94" s="104">
        <f>+P94/J94</f>
        <v>1779.7316103379721</v>
      </c>
      <c r="O94" s="20"/>
      <c r="P94" s="21">
        <f>SUM(P87:P93)</f>
        <v>895205</v>
      </c>
      <c r="Q94" s="21">
        <f>SUM(Q87:Q93)</f>
        <v>358082000</v>
      </c>
      <c r="S94" s="104">
        <f>+U94/J94</f>
        <v>1879.7316103379721</v>
      </c>
      <c r="T94" s="20"/>
      <c r="U94" s="21">
        <f>SUM(U87:U93)</f>
        <v>945505</v>
      </c>
      <c r="V94" s="21">
        <f>SUM(V87:V93)</f>
        <v>378202000</v>
      </c>
      <c r="X94" s="104">
        <f>+Z94/J94</f>
        <v>1979.7316103379721</v>
      </c>
      <c r="Y94" s="20">
        <f>X94*$S$190</f>
        <v>791892.64413518889</v>
      </c>
      <c r="Z94" s="21">
        <f>SUM(Z87:Z93)</f>
        <v>995805</v>
      </c>
      <c r="AA94" s="21">
        <f>SUM(AA87:AA93)</f>
        <v>398322000</v>
      </c>
      <c r="AC94" s="2">
        <f t="shared" si="120"/>
        <v>2054.7316103379721</v>
      </c>
      <c r="AD94" s="20">
        <f>AC94*$S$190</f>
        <v>821892.64413518889</v>
      </c>
      <c r="AE94" s="21">
        <f>SUM(AE87:AE93)</f>
        <v>720830</v>
      </c>
      <c r="AF94" s="21">
        <f>SUM(AF87:AF93)</f>
        <v>288332000</v>
      </c>
      <c r="AG94" s="193"/>
      <c r="AH94" s="193"/>
      <c r="AI94" s="193"/>
      <c r="AJ94" s="193"/>
    </row>
    <row r="95" spans="2:36" x14ac:dyDescent="0.25">
      <c r="C95" s="18"/>
      <c r="D95" s="82"/>
      <c r="E95" s="18"/>
      <c r="F95" s="87"/>
      <c r="G95" s="19"/>
      <c r="H95" s="19"/>
      <c r="I95" s="19"/>
      <c r="J95" s="19"/>
      <c r="N95" s="104"/>
      <c r="O95" s="20"/>
      <c r="P95" s="21"/>
      <c r="Q95" s="21"/>
      <c r="S95" s="104"/>
      <c r="T95" s="20"/>
      <c r="U95" s="21"/>
      <c r="V95" s="21"/>
      <c r="X95" s="104"/>
      <c r="Y95" s="20"/>
      <c r="Z95" s="21"/>
      <c r="AA95" s="21"/>
      <c r="AC95" s="2"/>
      <c r="AD95" s="20"/>
      <c r="AE95" s="21"/>
      <c r="AF95" s="21"/>
      <c r="AG95" s="2"/>
      <c r="AH95" s="2"/>
      <c r="AI95" s="2"/>
      <c r="AJ95" s="2"/>
    </row>
    <row r="96" spans="2:36" ht="13.8" customHeight="1" x14ac:dyDescent="0.25">
      <c r="B96" s="191">
        <v>12</v>
      </c>
      <c r="C96" s="12">
        <v>65</v>
      </c>
      <c r="D96" s="81" t="s">
        <v>90</v>
      </c>
      <c r="E96" s="12">
        <v>1</v>
      </c>
      <c r="F96" s="86" t="s">
        <v>11</v>
      </c>
      <c r="G96" s="12">
        <v>62.6</v>
      </c>
      <c r="H96" s="12"/>
      <c r="I96" s="12">
        <v>0</v>
      </c>
      <c r="J96" s="12">
        <f t="shared" ref="J96:J102" si="130">G96+H96</f>
        <v>62.6</v>
      </c>
      <c r="L96" s="13" t="s">
        <v>9</v>
      </c>
      <c r="N96" s="14">
        <v>1725</v>
      </c>
      <c r="O96" s="15">
        <f>N96*$S$190</f>
        <v>690000</v>
      </c>
      <c r="P96" s="16">
        <f>+J96*N96</f>
        <v>107985</v>
      </c>
      <c r="Q96" s="15">
        <f>P96*$S$190</f>
        <v>43194000</v>
      </c>
      <c r="S96" s="14">
        <f t="shared" ref="S96:S102" si="131">N96+100</f>
        <v>1825</v>
      </c>
      <c r="T96" s="15">
        <f>S96*$S$190</f>
        <v>730000</v>
      </c>
      <c r="U96" s="16">
        <f>+J96*S96</f>
        <v>114245</v>
      </c>
      <c r="V96" s="15">
        <f>U96*$S$190</f>
        <v>45698000</v>
      </c>
      <c r="X96" s="14">
        <f>+S96+100</f>
        <v>1925</v>
      </c>
      <c r="Y96" s="15">
        <f>X96*$S$190</f>
        <v>770000</v>
      </c>
      <c r="Z96" s="15">
        <f>+J96*X96</f>
        <v>120505</v>
      </c>
      <c r="AA96" s="15">
        <f>Z96*$S$190</f>
        <v>48202000</v>
      </c>
      <c r="AC96" s="14">
        <f>X96+75</f>
        <v>2000</v>
      </c>
      <c r="AD96" s="15">
        <f>AC96*$S$190</f>
        <v>800000</v>
      </c>
      <c r="AE96" s="15">
        <f>G96*AC96+(H96+I96)*AC96/2</f>
        <v>125200</v>
      </c>
      <c r="AF96" s="15">
        <f>AE96*$S$190</f>
        <v>50080000</v>
      </c>
      <c r="AG96" s="192"/>
      <c r="AH96" s="192"/>
      <c r="AI96" s="192"/>
      <c r="AJ96" s="192"/>
    </row>
    <row r="97" spans="2:36" ht="13.8" customHeight="1" x14ac:dyDescent="0.25">
      <c r="B97" s="191"/>
      <c r="C97" s="12">
        <v>66</v>
      </c>
      <c r="D97" s="81" t="s">
        <v>90</v>
      </c>
      <c r="E97" s="12">
        <v>2</v>
      </c>
      <c r="F97" s="86" t="s">
        <v>8</v>
      </c>
      <c r="G97" s="12">
        <v>91.5</v>
      </c>
      <c r="H97" s="12"/>
      <c r="I97" s="12">
        <v>0</v>
      </c>
      <c r="J97" s="12">
        <f t="shared" si="130"/>
        <v>91.5</v>
      </c>
      <c r="L97" s="17" t="s">
        <v>10</v>
      </c>
      <c r="N97" s="14">
        <v>1825</v>
      </c>
      <c r="O97" s="15">
        <f>N97*$S$190</f>
        <v>730000</v>
      </c>
      <c r="P97" s="16">
        <f>+J97*N97</f>
        <v>166987.5</v>
      </c>
      <c r="Q97" s="15">
        <f>P97*$S$190</f>
        <v>66795000</v>
      </c>
      <c r="S97" s="14">
        <f t="shared" si="131"/>
        <v>1925</v>
      </c>
      <c r="T97" s="15">
        <f>S97*$S$190</f>
        <v>770000</v>
      </c>
      <c r="U97" s="16">
        <f>+J97*S97</f>
        <v>176137.5</v>
      </c>
      <c r="V97" s="15">
        <f>U97*$S$190</f>
        <v>70455000</v>
      </c>
      <c r="X97" s="14">
        <f t="shared" ref="X97:X102" si="132">+S97+100</f>
        <v>2025</v>
      </c>
      <c r="Y97" s="15">
        <f>X97*$S$190</f>
        <v>810000</v>
      </c>
      <c r="Z97" s="15">
        <f>+J97*X97</f>
        <v>185287.5</v>
      </c>
      <c r="AA97" s="15">
        <f>Z97*$S$190</f>
        <v>74115000</v>
      </c>
      <c r="AC97" s="14">
        <f t="shared" ref="AC97:AC103" si="133">X97+75</f>
        <v>2100</v>
      </c>
      <c r="AD97" s="15">
        <f>AC97*$S$190</f>
        <v>840000</v>
      </c>
      <c r="AE97" s="15">
        <f>G97*AC97+(H97+I97)*AC97/2</f>
        <v>192150</v>
      </c>
      <c r="AF97" s="15">
        <f>AE97*$S$190</f>
        <v>76860000</v>
      </c>
      <c r="AG97" s="192"/>
      <c r="AH97" s="192"/>
      <c r="AI97" s="192"/>
      <c r="AJ97" s="192"/>
    </row>
    <row r="98" spans="2:36" ht="13.8" customHeight="1" x14ac:dyDescent="0.25">
      <c r="B98" s="191"/>
      <c r="C98" s="12">
        <v>67</v>
      </c>
      <c r="D98" s="81" t="s">
        <v>91</v>
      </c>
      <c r="E98" s="12">
        <v>2</v>
      </c>
      <c r="F98" s="86"/>
      <c r="G98" s="12">
        <v>87.6</v>
      </c>
      <c r="H98" s="12"/>
      <c r="I98" s="12"/>
      <c r="J98" s="12">
        <f t="shared" si="130"/>
        <v>87.6</v>
      </c>
      <c r="L98" s="17"/>
      <c r="N98" s="14">
        <v>1825</v>
      </c>
      <c r="O98" s="15">
        <f t="shared" ref="O98:O99" si="134">N98*$S$190</f>
        <v>730000</v>
      </c>
      <c r="P98" s="16">
        <f t="shared" ref="P98:P99" si="135">+J98*N98</f>
        <v>159870</v>
      </c>
      <c r="Q98" s="15">
        <f t="shared" ref="Q98:Q99" si="136">P98*$S$190</f>
        <v>63948000</v>
      </c>
      <c r="S98" s="14">
        <f t="shared" si="131"/>
        <v>1925</v>
      </c>
      <c r="T98" s="15">
        <f t="shared" ref="T98:T99" si="137">S98*$S$190</f>
        <v>770000</v>
      </c>
      <c r="U98" s="16">
        <f t="shared" ref="U98:U99" si="138">+J98*S98</f>
        <v>168630</v>
      </c>
      <c r="V98" s="15">
        <f t="shared" ref="V98:V99" si="139">U98*$S$190</f>
        <v>67452000</v>
      </c>
      <c r="X98" s="14">
        <f t="shared" si="132"/>
        <v>2025</v>
      </c>
      <c r="Y98" s="15">
        <f t="shared" ref="Y98:Y99" si="140">X98*$S$190</f>
        <v>810000</v>
      </c>
      <c r="Z98" s="15">
        <f t="shared" ref="Z98:Z99" si="141">+J98*X98</f>
        <v>177390</v>
      </c>
      <c r="AA98" s="15">
        <f t="shared" ref="AA98:AA99" si="142">Z98*$S$190</f>
        <v>70956000</v>
      </c>
      <c r="AC98" s="14"/>
      <c r="AD98" s="15"/>
      <c r="AE98" s="15"/>
      <c r="AF98" s="15"/>
      <c r="AG98" s="22"/>
      <c r="AH98" s="22"/>
      <c r="AI98" s="22"/>
      <c r="AJ98" s="22"/>
    </row>
    <row r="99" spans="2:36" ht="13.8" customHeight="1" x14ac:dyDescent="0.25">
      <c r="B99" s="191"/>
      <c r="C99" s="12">
        <v>68</v>
      </c>
      <c r="D99" s="81" t="s">
        <v>26</v>
      </c>
      <c r="E99" s="12">
        <v>1</v>
      </c>
      <c r="F99" s="86"/>
      <c r="G99" s="12">
        <v>62.8</v>
      </c>
      <c r="H99" s="12"/>
      <c r="I99" s="12"/>
      <c r="J99" s="12">
        <f t="shared" si="130"/>
        <v>62.8</v>
      </c>
      <c r="L99" s="17"/>
      <c r="N99" s="14">
        <v>1775</v>
      </c>
      <c r="O99" s="15">
        <f t="shared" si="134"/>
        <v>710000</v>
      </c>
      <c r="P99" s="16">
        <f t="shared" si="135"/>
        <v>111470</v>
      </c>
      <c r="Q99" s="15">
        <f t="shared" si="136"/>
        <v>44588000</v>
      </c>
      <c r="S99" s="14">
        <f t="shared" si="131"/>
        <v>1875</v>
      </c>
      <c r="T99" s="15">
        <f t="shared" si="137"/>
        <v>750000</v>
      </c>
      <c r="U99" s="16">
        <f t="shared" si="138"/>
        <v>117750</v>
      </c>
      <c r="V99" s="15">
        <f t="shared" si="139"/>
        <v>47100000</v>
      </c>
      <c r="X99" s="14">
        <f t="shared" si="132"/>
        <v>1975</v>
      </c>
      <c r="Y99" s="15">
        <f t="shared" si="140"/>
        <v>790000</v>
      </c>
      <c r="Z99" s="15">
        <f t="shared" si="141"/>
        <v>124030</v>
      </c>
      <c r="AA99" s="15">
        <f t="shared" si="142"/>
        <v>49612000</v>
      </c>
      <c r="AC99" s="14"/>
      <c r="AD99" s="15"/>
      <c r="AE99" s="15"/>
      <c r="AF99" s="15"/>
      <c r="AG99" s="22"/>
      <c r="AH99" s="22"/>
      <c r="AI99" s="22"/>
      <c r="AJ99" s="22"/>
    </row>
    <row r="100" spans="2:36" ht="13.8" customHeight="1" x14ac:dyDescent="0.25">
      <c r="B100" s="191"/>
      <c r="C100" s="12">
        <v>69</v>
      </c>
      <c r="D100" s="81" t="s">
        <v>26</v>
      </c>
      <c r="E100" s="12">
        <v>1</v>
      </c>
      <c r="F100" s="86" t="s">
        <v>8</v>
      </c>
      <c r="G100" s="12">
        <v>62.8</v>
      </c>
      <c r="H100" s="12"/>
      <c r="I100" s="12">
        <v>0</v>
      </c>
      <c r="J100" s="12">
        <f t="shared" si="130"/>
        <v>62.8</v>
      </c>
      <c r="L100" s="17" t="s">
        <v>10</v>
      </c>
      <c r="N100" s="14">
        <v>1775</v>
      </c>
      <c r="O100" s="15">
        <f>N100*$S$190</f>
        <v>710000</v>
      </c>
      <c r="P100" s="16">
        <f>+J100*N100</f>
        <v>111470</v>
      </c>
      <c r="Q100" s="15">
        <f>P100*$S$190</f>
        <v>44588000</v>
      </c>
      <c r="S100" s="14">
        <f t="shared" si="131"/>
        <v>1875</v>
      </c>
      <c r="T100" s="15">
        <f>S100*$S$190</f>
        <v>750000</v>
      </c>
      <c r="U100" s="16">
        <f>+J100*S100</f>
        <v>117750</v>
      </c>
      <c r="V100" s="15">
        <f>U100*$S$190</f>
        <v>47100000</v>
      </c>
      <c r="X100" s="14">
        <f t="shared" si="132"/>
        <v>1975</v>
      </c>
      <c r="Y100" s="15">
        <f>X100*$S$190</f>
        <v>790000</v>
      </c>
      <c r="Z100" s="15">
        <f>+J100*X100</f>
        <v>124030</v>
      </c>
      <c r="AA100" s="15">
        <f>Z100*$S$190</f>
        <v>49612000</v>
      </c>
      <c r="AC100" s="14">
        <f t="shared" si="133"/>
        <v>2050</v>
      </c>
      <c r="AD100" s="15">
        <f>AC100*$S$190</f>
        <v>820000</v>
      </c>
      <c r="AE100" s="15">
        <f>G100*AC100+(H100+I100)*AC100/2</f>
        <v>128740</v>
      </c>
      <c r="AF100" s="15">
        <f>AE100*$S$190</f>
        <v>51496000</v>
      </c>
      <c r="AG100" s="192"/>
      <c r="AH100" s="192"/>
      <c r="AI100" s="192"/>
      <c r="AJ100" s="192"/>
    </row>
    <row r="101" spans="2:36" ht="13.8" customHeight="1" x14ac:dyDescent="0.25">
      <c r="B101" s="191"/>
      <c r="C101" s="12">
        <v>70</v>
      </c>
      <c r="D101" s="81" t="s">
        <v>26</v>
      </c>
      <c r="E101" s="12">
        <v>1</v>
      </c>
      <c r="F101" s="86" t="s">
        <v>11</v>
      </c>
      <c r="G101" s="12">
        <v>66.8</v>
      </c>
      <c r="H101" s="12"/>
      <c r="I101" s="12">
        <v>0</v>
      </c>
      <c r="J101" s="12">
        <f t="shared" si="130"/>
        <v>66.8</v>
      </c>
      <c r="L101" s="17" t="s">
        <v>10</v>
      </c>
      <c r="N101" s="14">
        <v>1775</v>
      </c>
      <c r="O101" s="15">
        <f>N101*$S$190</f>
        <v>710000</v>
      </c>
      <c r="P101" s="16">
        <f>+J101*N101</f>
        <v>118570</v>
      </c>
      <c r="Q101" s="15">
        <f>P101*$S$190</f>
        <v>47428000</v>
      </c>
      <c r="S101" s="14">
        <f t="shared" si="131"/>
        <v>1875</v>
      </c>
      <c r="T101" s="15">
        <f>S101*$S$190</f>
        <v>750000</v>
      </c>
      <c r="U101" s="16">
        <f>+J101*S101</f>
        <v>125250</v>
      </c>
      <c r="V101" s="15">
        <f>U101*$S$190</f>
        <v>50100000</v>
      </c>
      <c r="X101" s="14">
        <f t="shared" si="132"/>
        <v>1975</v>
      </c>
      <c r="Y101" s="15">
        <f>X101*$S$190</f>
        <v>790000</v>
      </c>
      <c r="Z101" s="15">
        <f>+J101*X101</f>
        <v>131930</v>
      </c>
      <c r="AA101" s="15">
        <f>Z101*$S$190</f>
        <v>52772000</v>
      </c>
      <c r="AC101" s="14">
        <f t="shared" si="133"/>
        <v>2050</v>
      </c>
      <c r="AD101" s="15">
        <f>AC101*$S$190</f>
        <v>820000</v>
      </c>
      <c r="AE101" s="15">
        <f>G101*AC101+(H101+I101)*AC101/2</f>
        <v>136940</v>
      </c>
      <c r="AF101" s="15">
        <f>AE101*$S$190</f>
        <v>54776000</v>
      </c>
      <c r="AG101" s="192"/>
      <c r="AH101" s="192"/>
      <c r="AI101" s="192"/>
      <c r="AJ101" s="192"/>
    </row>
    <row r="102" spans="2:36" ht="14.4" customHeight="1" x14ac:dyDescent="0.25">
      <c r="B102" s="191"/>
      <c r="C102" s="12">
        <v>71</v>
      </c>
      <c r="D102" s="81" t="s">
        <v>90</v>
      </c>
      <c r="E102" s="12">
        <v>1</v>
      </c>
      <c r="F102" s="86" t="s">
        <v>11</v>
      </c>
      <c r="G102" s="12">
        <v>68.900000000000006</v>
      </c>
      <c r="H102" s="12"/>
      <c r="I102" s="12">
        <v>0</v>
      </c>
      <c r="J102" s="12">
        <f t="shared" si="130"/>
        <v>68.900000000000006</v>
      </c>
      <c r="L102" s="17"/>
      <c r="N102" s="14">
        <v>1725</v>
      </c>
      <c r="O102" s="15">
        <f>N102*$S$190</f>
        <v>690000</v>
      </c>
      <c r="P102" s="16">
        <f>+J102*N102</f>
        <v>118852.50000000001</v>
      </c>
      <c r="Q102" s="15">
        <f>P102*$S$190</f>
        <v>47541000.000000007</v>
      </c>
      <c r="S102" s="14">
        <f t="shared" si="131"/>
        <v>1825</v>
      </c>
      <c r="T102" s="15">
        <f>S102*$S$190</f>
        <v>730000</v>
      </c>
      <c r="U102" s="16">
        <f>+J102*S102</f>
        <v>125742.50000000001</v>
      </c>
      <c r="V102" s="15">
        <f>U102*$S$190</f>
        <v>50297000.000000007</v>
      </c>
      <c r="X102" s="14">
        <f t="shared" si="132"/>
        <v>1925</v>
      </c>
      <c r="Y102" s="15">
        <f>X102*$S$190</f>
        <v>770000</v>
      </c>
      <c r="Z102" s="15">
        <f>+J102*X102</f>
        <v>132632.5</v>
      </c>
      <c r="AA102" s="15">
        <f>Z102*$S$190</f>
        <v>53053000</v>
      </c>
      <c r="AC102" s="14">
        <f t="shared" si="133"/>
        <v>2000</v>
      </c>
      <c r="AD102" s="15">
        <f>AC102*$S$190</f>
        <v>800000</v>
      </c>
      <c r="AE102" s="15">
        <f>G102*AC102+(H102+I102)*AC102/2</f>
        <v>137800</v>
      </c>
      <c r="AF102" s="15">
        <f>AE102*$S$190</f>
        <v>55120000</v>
      </c>
      <c r="AG102" s="22"/>
      <c r="AH102" s="22"/>
      <c r="AI102" s="22"/>
      <c r="AJ102" s="22"/>
    </row>
    <row r="103" spans="2:36" x14ac:dyDescent="0.25">
      <c r="C103" s="18"/>
      <c r="D103" s="82"/>
      <c r="E103" s="18"/>
      <c r="F103" s="87"/>
      <c r="G103" s="19">
        <f>SUM(G96:G102)</f>
        <v>503</v>
      </c>
      <c r="H103" s="19">
        <f>SUM(H96:I102)</f>
        <v>0</v>
      </c>
      <c r="I103" s="19">
        <f>SUM(I96:I101)</f>
        <v>0</v>
      </c>
      <c r="J103" s="19">
        <f>SUM(J96:J102)</f>
        <v>503</v>
      </c>
      <c r="N103" s="104">
        <f>+P103/J103</f>
        <v>1779.7316103379721</v>
      </c>
      <c r="O103" s="20"/>
      <c r="P103" s="21">
        <f>SUM(P96:P102)</f>
        <v>895205</v>
      </c>
      <c r="Q103" s="21">
        <f>SUM(Q96:Q102)</f>
        <v>358082000</v>
      </c>
      <c r="S103" s="104">
        <f>+U103/J103</f>
        <v>1879.7316103379721</v>
      </c>
      <c r="T103" s="20"/>
      <c r="U103" s="21">
        <f>SUM(U96:U102)</f>
        <v>945505</v>
      </c>
      <c r="V103" s="21">
        <f>SUM(V96:V102)</f>
        <v>378202000</v>
      </c>
      <c r="X103" s="104">
        <f>+Z103/J103</f>
        <v>1979.7316103379721</v>
      </c>
      <c r="Y103" s="20">
        <f>X103*$S$190</f>
        <v>791892.64413518889</v>
      </c>
      <c r="Z103" s="21">
        <f>SUM(Z96:Z102)</f>
        <v>995805</v>
      </c>
      <c r="AA103" s="21">
        <f>SUM(AA96:AA102)</f>
        <v>398322000</v>
      </c>
      <c r="AC103" s="2">
        <f t="shared" si="133"/>
        <v>2054.7316103379721</v>
      </c>
      <c r="AD103" s="20">
        <f>AC103*$S$190</f>
        <v>821892.64413518889</v>
      </c>
      <c r="AE103" s="21">
        <f>SUM(AE96:AE102)</f>
        <v>720830</v>
      </c>
      <c r="AF103" s="21">
        <f>SUM(AF96:AF102)</f>
        <v>288332000</v>
      </c>
      <c r="AG103" s="193"/>
      <c r="AH103" s="193"/>
      <c r="AI103" s="193"/>
      <c r="AJ103" s="193"/>
    </row>
    <row r="104" spans="2:36" x14ac:dyDescent="0.25">
      <c r="C104" s="18"/>
      <c r="D104" s="82"/>
      <c r="E104" s="18"/>
      <c r="F104" s="87"/>
      <c r="G104" s="19"/>
      <c r="H104" s="19"/>
      <c r="I104" s="19"/>
      <c r="J104" s="19"/>
      <c r="N104" s="104"/>
      <c r="O104" s="20"/>
      <c r="P104" s="21"/>
      <c r="Q104" s="21"/>
      <c r="S104" s="104"/>
      <c r="T104" s="20"/>
      <c r="U104" s="21"/>
      <c r="V104" s="21"/>
      <c r="X104" s="104"/>
      <c r="Y104" s="20"/>
      <c r="Z104" s="21"/>
      <c r="AA104" s="21"/>
      <c r="AC104" s="2"/>
      <c r="AD104" s="20"/>
      <c r="AE104" s="21"/>
      <c r="AF104" s="21"/>
      <c r="AG104" s="2"/>
      <c r="AH104" s="2"/>
      <c r="AI104" s="2"/>
      <c r="AJ104" s="2"/>
    </row>
    <row r="105" spans="2:36" ht="13.8" customHeight="1" x14ac:dyDescent="0.25">
      <c r="B105" s="191">
        <v>13</v>
      </c>
      <c r="C105" s="12">
        <v>72</v>
      </c>
      <c r="D105" s="81" t="s">
        <v>90</v>
      </c>
      <c r="E105" s="12">
        <v>1</v>
      </c>
      <c r="F105" s="86" t="s">
        <v>11</v>
      </c>
      <c r="G105" s="12">
        <v>62.6</v>
      </c>
      <c r="H105" s="12"/>
      <c r="I105" s="12">
        <v>0</v>
      </c>
      <c r="J105" s="12">
        <f t="shared" ref="J105:J111" si="143">G105+H105</f>
        <v>62.6</v>
      </c>
      <c r="L105" s="13" t="s">
        <v>9</v>
      </c>
      <c r="N105" s="14">
        <v>1775</v>
      </c>
      <c r="O105" s="15">
        <f>N105*$S$190</f>
        <v>710000</v>
      </c>
      <c r="P105" s="16">
        <f>+J105*N105</f>
        <v>111115</v>
      </c>
      <c r="Q105" s="15">
        <f>P105*$S$190</f>
        <v>44446000</v>
      </c>
      <c r="S105" s="14">
        <f t="shared" ref="S105:S111" si="144">N105+100</f>
        <v>1875</v>
      </c>
      <c r="T105" s="15">
        <f>S105*$S$190</f>
        <v>750000</v>
      </c>
      <c r="U105" s="16">
        <f>+J105*S105</f>
        <v>117375</v>
      </c>
      <c r="V105" s="15">
        <f>U105*$S$190</f>
        <v>46950000</v>
      </c>
      <c r="X105" s="14">
        <f>+S105+100</f>
        <v>1975</v>
      </c>
      <c r="Y105" s="15">
        <f>X105*$S$190</f>
        <v>790000</v>
      </c>
      <c r="Z105" s="15">
        <f>+J105*X105</f>
        <v>123635</v>
      </c>
      <c r="AA105" s="15">
        <f>Z105*$S$190</f>
        <v>49454000</v>
      </c>
      <c r="AC105" s="14">
        <f>X105+75</f>
        <v>2050</v>
      </c>
      <c r="AD105" s="15">
        <f>AC105*$S$190</f>
        <v>820000</v>
      </c>
      <c r="AE105" s="15">
        <f>G105*AC105+(H105+I105)*AC105/2</f>
        <v>128330</v>
      </c>
      <c r="AF105" s="15">
        <f>AE105*$S$190</f>
        <v>51332000</v>
      </c>
      <c r="AG105" s="192"/>
      <c r="AH105" s="192"/>
      <c r="AI105" s="192"/>
      <c r="AJ105" s="192"/>
    </row>
    <row r="106" spans="2:36" ht="13.8" customHeight="1" x14ac:dyDescent="0.25">
      <c r="B106" s="191"/>
      <c r="C106" s="12">
        <v>73</v>
      </c>
      <c r="D106" s="81" t="s">
        <v>90</v>
      </c>
      <c r="E106" s="12">
        <v>2</v>
      </c>
      <c r="F106" s="86" t="s">
        <v>8</v>
      </c>
      <c r="G106" s="12">
        <v>91.5</v>
      </c>
      <c r="H106" s="12"/>
      <c r="I106" s="12">
        <v>0</v>
      </c>
      <c r="J106" s="12">
        <f t="shared" si="143"/>
        <v>91.5</v>
      </c>
      <c r="L106" s="17" t="s">
        <v>10</v>
      </c>
      <c r="N106" s="14">
        <v>1875</v>
      </c>
      <c r="O106" s="15">
        <f>N106*$S$190</f>
        <v>750000</v>
      </c>
      <c r="P106" s="16">
        <f>+J106*N106</f>
        <v>171562.5</v>
      </c>
      <c r="Q106" s="15">
        <f>P106*$S$190</f>
        <v>68625000</v>
      </c>
      <c r="S106" s="14">
        <f t="shared" si="144"/>
        <v>1975</v>
      </c>
      <c r="T106" s="15">
        <f>S106*$S$190</f>
        <v>790000</v>
      </c>
      <c r="U106" s="16">
        <f>+J106*S106</f>
        <v>180712.5</v>
      </c>
      <c r="V106" s="15">
        <f>U106*$S$190</f>
        <v>72285000</v>
      </c>
      <c r="X106" s="14">
        <f t="shared" ref="X106:X111" si="145">+S106+100</f>
        <v>2075</v>
      </c>
      <c r="Y106" s="15">
        <f>X106*$S$190</f>
        <v>830000</v>
      </c>
      <c r="Z106" s="15">
        <f>+J106*X106</f>
        <v>189862.5</v>
      </c>
      <c r="AA106" s="15">
        <f>Z106*$S$190</f>
        <v>75945000</v>
      </c>
      <c r="AC106" s="14">
        <f t="shared" ref="AC106:AC112" si="146">X106+75</f>
        <v>2150</v>
      </c>
      <c r="AD106" s="15">
        <f>AC106*$S$190</f>
        <v>860000</v>
      </c>
      <c r="AE106" s="15">
        <f>G106*AC106+(H106+I106)*AC106/2</f>
        <v>196725</v>
      </c>
      <c r="AF106" s="15">
        <f>AE106*$S$190</f>
        <v>78690000</v>
      </c>
      <c r="AG106" s="192"/>
      <c r="AH106" s="192"/>
      <c r="AI106" s="192"/>
      <c r="AJ106" s="192"/>
    </row>
    <row r="107" spans="2:36" ht="13.8" customHeight="1" x14ac:dyDescent="0.25">
      <c r="B107" s="191"/>
      <c r="C107" s="12">
        <v>74</v>
      </c>
      <c r="D107" s="81" t="s">
        <v>91</v>
      </c>
      <c r="E107" s="12">
        <v>2</v>
      </c>
      <c r="F107" s="86"/>
      <c r="G107" s="12">
        <v>87.6</v>
      </c>
      <c r="H107" s="12"/>
      <c r="I107" s="12"/>
      <c r="J107" s="12">
        <f t="shared" si="143"/>
        <v>87.6</v>
      </c>
      <c r="L107" s="17"/>
      <c r="N107" s="14">
        <v>1875</v>
      </c>
      <c r="O107" s="15">
        <f t="shared" ref="O107:O108" si="147">N107*$S$190</f>
        <v>750000</v>
      </c>
      <c r="P107" s="16">
        <f t="shared" ref="P107:P108" si="148">+J107*N107</f>
        <v>164250</v>
      </c>
      <c r="Q107" s="15">
        <f t="shared" ref="Q107:Q108" si="149">P107*$S$190</f>
        <v>65700000</v>
      </c>
      <c r="S107" s="14">
        <f t="shared" si="144"/>
        <v>1975</v>
      </c>
      <c r="T107" s="15">
        <f t="shared" ref="T107:T108" si="150">S107*$S$190</f>
        <v>790000</v>
      </c>
      <c r="U107" s="16">
        <f t="shared" ref="U107:U108" si="151">+J107*S107</f>
        <v>173010</v>
      </c>
      <c r="V107" s="15">
        <f t="shared" ref="V107:V108" si="152">U107*$S$190</f>
        <v>69204000</v>
      </c>
      <c r="X107" s="14">
        <f t="shared" si="145"/>
        <v>2075</v>
      </c>
      <c r="Y107" s="15">
        <f t="shared" ref="Y107:Y108" si="153">X107*$S$190</f>
        <v>830000</v>
      </c>
      <c r="Z107" s="15">
        <f t="shared" ref="Z107:Z108" si="154">+J107*X107</f>
        <v>181770</v>
      </c>
      <c r="AA107" s="15">
        <f t="shared" ref="AA107:AA108" si="155">Z107*$S$190</f>
        <v>72708000</v>
      </c>
      <c r="AC107" s="14"/>
      <c r="AD107" s="15"/>
      <c r="AE107" s="15"/>
      <c r="AF107" s="15"/>
      <c r="AG107" s="22"/>
      <c r="AH107" s="22"/>
      <c r="AI107" s="22"/>
      <c r="AJ107" s="22"/>
    </row>
    <row r="108" spans="2:36" ht="13.8" customHeight="1" x14ac:dyDescent="0.25">
      <c r="B108" s="191"/>
      <c r="C108" s="12">
        <v>75</v>
      </c>
      <c r="D108" s="81" t="s">
        <v>26</v>
      </c>
      <c r="E108" s="12">
        <v>1</v>
      </c>
      <c r="F108" s="86"/>
      <c r="G108" s="12">
        <v>62.8</v>
      </c>
      <c r="H108" s="12"/>
      <c r="I108" s="12"/>
      <c r="J108" s="12">
        <f t="shared" si="143"/>
        <v>62.8</v>
      </c>
      <c r="L108" s="17"/>
      <c r="N108" s="14">
        <v>1825</v>
      </c>
      <c r="O108" s="15">
        <f t="shared" si="147"/>
        <v>730000</v>
      </c>
      <c r="P108" s="16">
        <f t="shared" si="148"/>
        <v>114610</v>
      </c>
      <c r="Q108" s="15">
        <f t="shared" si="149"/>
        <v>45844000</v>
      </c>
      <c r="S108" s="14">
        <f t="shared" si="144"/>
        <v>1925</v>
      </c>
      <c r="T108" s="15">
        <f t="shared" si="150"/>
        <v>770000</v>
      </c>
      <c r="U108" s="16">
        <f t="shared" si="151"/>
        <v>120890</v>
      </c>
      <c r="V108" s="15">
        <f t="shared" si="152"/>
        <v>48356000</v>
      </c>
      <c r="X108" s="14">
        <f t="shared" si="145"/>
        <v>2025</v>
      </c>
      <c r="Y108" s="15">
        <f t="shared" si="153"/>
        <v>810000</v>
      </c>
      <c r="Z108" s="15">
        <f t="shared" si="154"/>
        <v>127170</v>
      </c>
      <c r="AA108" s="15">
        <f t="shared" si="155"/>
        <v>50868000</v>
      </c>
      <c r="AC108" s="14"/>
      <c r="AD108" s="15"/>
      <c r="AE108" s="15"/>
      <c r="AF108" s="15"/>
      <c r="AG108" s="22"/>
      <c r="AH108" s="22"/>
      <c r="AI108" s="22"/>
      <c r="AJ108" s="22"/>
    </row>
    <row r="109" spans="2:36" ht="13.8" customHeight="1" x14ac:dyDescent="0.25">
      <c r="B109" s="191"/>
      <c r="C109" s="12">
        <v>76</v>
      </c>
      <c r="D109" s="81" t="s">
        <v>26</v>
      </c>
      <c r="E109" s="12">
        <v>1</v>
      </c>
      <c r="F109" s="86" t="s">
        <v>8</v>
      </c>
      <c r="G109" s="12">
        <v>62.8</v>
      </c>
      <c r="H109" s="12"/>
      <c r="I109" s="12">
        <v>0</v>
      </c>
      <c r="J109" s="12">
        <f t="shared" si="143"/>
        <v>62.8</v>
      </c>
      <c r="L109" s="17" t="s">
        <v>10</v>
      </c>
      <c r="N109" s="14">
        <v>1825</v>
      </c>
      <c r="O109" s="15">
        <f>N109*$S$190</f>
        <v>730000</v>
      </c>
      <c r="P109" s="16">
        <f>+J109*N109</f>
        <v>114610</v>
      </c>
      <c r="Q109" s="15">
        <f>P109*$S$190</f>
        <v>45844000</v>
      </c>
      <c r="S109" s="14">
        <f t="shared" si="144"/>
        <v>1925</v>
      </c>
      <c r="T109" s="15">
        <f>S109*$S$190</f>
        <v>770000</v>
      </c>
      <c r="U109" s="16">
        <f>+J109*S109</f>
        <v>120890</v>
      </c>
      <c r="V109" s="15">
        <f>U109*$S$190</f>
        <v>48356000</v>
      </c>
      <c r="X109" s="14">
        <f t="shared" si="145"/>
        <v>2025</v>
      </c>
      <c r="Y109" s="15">
        <f>X109*$S$190</f>
        <v>810000</v>
      </c>
      <c r="Z109" s="15">
        <f>+J109*X109</f>
        <v>127170</v>
      </c>
      <c r="AA109" s="15">
        <f>Z109*$S$190</f>
        <v>50868000</v>
      </c>
      <c r="AC109" s="14">
        <f t="shared" si="146"/>
        <v>2100</v>
      </c>
      <c r="AD109" s="15">
        <f>AC109*$S$190</f>
        <v>840000</v>
      </c>
      <c r="AE109" s="15">
        <f>G109*AC109+(H109+I109)*AC109/2</f>
        <v>131880</v>
      </c>
      <c r="AF109" s="15">
        <f>AE109*$S$190</f>
        <v>52752000</v>
      </c>
      <c r="AG109" s="192"/>
      <c r="AH109" s="192"/>
      <c r="AI109" s="192"/>
      <c r="AJ109" s="192"/>
    </row>
    <row r="110" spans="2:36" ht="13.8" customHeight="1" x14ac:dyDescent="0.25">
      <c r="B110" s="191"/>
      <c r="C110" s="12">
        <v>77</v>
      </c>
      <c r="D110" s="81" t="s">
        <v>26</v>
      </c>
      <c r="E110" s="12">
        <v>1</v>
      </c>
      <c r="F110" s="86" t="s">
        <v>11</v>
      </c>
      <c r="G110" s="12">
        <v>66.8</v>
      </c>
      <c r="H110" s="12"/>
      <c r="I110" s="12">
        <v>0</v>
      </c>
      <c r="J110" s="12">
        <f t="shared" si="143"/>
        <v>66.8</v>
      </c>
      <c r="L110" s="17" t="s">
        <v>10</v>
      </c>
      <c r="N110" s="14">
        <v>1825</v>
      </c>
      <c r="O110" s="15">
        <f>N110*$S$190</f>
        <v>730000</v>
      </c>
      <c r="P110" s="16">
        <f>+J110*N110</f>
        <v>121910</v>
      </c>
      <c r="Q110" s="15">
        <f>P110*$S$190</f>
        <v>48764000</v>
      </c>
      <c r="S110" s="14">
        <f t="shared" si="144"/>
        <v>1925</v>
      </c>
      <c r="T110" s="15">
        <f>S110*$S$190</f>
        <v>770000</v>
      </c>
      <c r="U110" s="16">
        <f>+J110*S110</f>
        <v>128590</v>
      </c>
      <c r="V110" s="15">
        <f>U110*$S$190</f>
        <v>51436000</v>
      </c>
      <c r="X110" s="14">
        <f t="shared" si="145"/>
        <v>2025</v>
      </c>
      <c r="Y110" s="15">
        <f>X110*$S$190</f>
        <v>810000</v>
      </c>
      <c r="Z110" s="15">
        <f>+J110*X110</f>
        <v>135270</v>
      </c>
      <c r="AA110" s="15">
        <f>Z110*$S$190</f>
        <v>54108000</v>
      </c>
      <c r="AC110" s="14">
        <f t="shared" si="146"/>
        <v>2100</v>
      </c>
      <c r="AD110" s="15">
        <f>AC110*$S$190</f>
        <v>840000</v>
      </c>
      <c r="AE110" s="15">
        <f>G110*AC110+(H110+I110)*AC110/2</f>
        <v>140280</v>
      </c>
      <c r="AF110" s="15">
        <f>AE110*$S$190</f>
        <v>56112000</v>
      </c>
      <c r="AG110" s="192"/>
      <c r="AH110" s="192"/>
      <c r="AI110" s="192"/>
      <c r="AJ110" s="192"/>
    </row>
    <row r="111" spans="2:36" ht="14.4" customHeight="1" x14ac:dyDescent="0.25">
      <c r="B111" s="191"/>
      <c r="C111" s="12">
        <v>78</v>
      </c>
      <c r="D111" s="81" t="s">
        <v>90</v>
      </c>
      <c r="E111" s="12">
        <v>1</v>
      </c>
      <c r="F111" s="86" t="s">
        <v>11</v>
      </c>
      <c r="G111" s="12">
        <v>68.900000000000006</v>
      </c>
      <c r="H111" s="12"/>
      <c r="I111" s="12">
        <v>0</v>
      </c>
      <c r="J111" s="12">
        <f t="shared" si="143"/>
        <v>68.900000000000006</v>
      </c>
      <c r="L111" s="17"/>
      <c r="N111" s="14">
        <v>1775</v>
      </c>
      <c r="O111" s="15">
        <f>N111*$S$190</f>
        <v>710000</v>
      </c>
      <c r="P111" s="16">
        <f>+J111*N111</f>
        <v>122297.50000000001</v>
      </c>
      <c r="Q111" s="15">
        <f>P111*$S$190</f>
        <v>48919000.000000007</v>
      </c>
      <c r="S111" s="14">
        <f t="shared" si="144"/>
        <v>1875</v>
      </c>
      <c r="T111" s="15">
        <f>S111*$S$190</f>
        <v>750000</v>
      </c>
      <c r="U111" s="16">
        <f>+J111*S111</f>
        <v>129187.50000000001</v>
      </c>
      <c r="V111" s="15">
        <f>U111*$S$190</f>
        <v>51675000.000000007</v>
      </c>
      <c r="X111" s="14">
        <f t="shared" si="145"/>
        <v>1975</v>
      </c>
      <c r="Y111" s="15">
        <f>X111*$S$190</f>
        <v>790000</v>
      </c>
      <c r="Z111" s="15">
        <f>+J111*X111</f>
        <v>136077.5</v>
      </c>
      <c r="AA111" s="15">
        <f>Z111*$S$190</f>
        <v>54431000</v>
      </c>
      <c r="AC111" s="14">
        <f t="shared" si="146"/>
        <v>2050</v>
      </c>
      <c r="AD111" s="15">
        <f>AC111*$S$190</f>
        <v>820000</v>
      </c>
      <c r="AE111" s="15">
        <f>G111*AC111+(H111+I111)*AC111/2</f>
        <v>141245</v>
      </c>
      <c r="AF111" s="15">
        <f>AE111*$S$190</f>
        <v>56498000</v>
      </c>
      <c r="AG111" s="22"/>
      <c r="AH111" s="22"/>
      <c r="AI111" s="22"/>
      <c r="AJ111" s="22"/>
    </row>
    <row r="112" spans="2:36" x14ac:dyDescent="0.25">
      <c r="C112" s="18"/>
      <c r="D112" s="82"/>
      <c r="E112" s="18"/>
      <c r="F112" s="87"/>
      <c r="G112" s="19">
        <f>SUM(G105:G111)</f>
        <v>503</v>
      </c>
      <c r="H112" s="19">
        <f>SUM(H105:I111)</f>
        <v>0</v>
      </c>
      <c r="I112" s="19">
        <f>SUM(I105:I110)</f>
        <v>0</v>
      </c>
      <c r="J112" s="19">
        <f>SUM(J105:J111)</f>
        <v>503</v>
      </c>
      <c r="N112" s="104">
        <f>+P112/J112</f>
        <v>1829.7316103379721</v>
      </c>
      <c r="O112" s="20"/>
      <c r="P112" s="21">
        <f>SUM(P105:P111)</f>
        <v>920355</v>
      </c>
      <c r="Q112" s="21">
        <f>SUM(Q105:Q111)</f>
        <v>368142000</v>
      </c>
      <c r="S112" s="104">
        <f>+U112/J112</f>
        <v>1929.7316103379721</v>
      </c>
      <c r="T112" s="20"/>
      <c r="U112" s="21">
        <f>SUM(U105:U111)</f>
        <v>970655</v>
      </c>
      <c r="V112" s="21">
        <f>SUM(V105:V111)</f>
        <v>388262000</v>
      </c>
      <c r="X112" s="104">
        <f>+Z112/J112</f>
        <v>2029.7316103379721</v>
      </c>
      <c r="Y112" s="20">
        <f>X112*$S$190</f>
        <v>811892.64413518889</v>
      </c>
      <c r="Z112" s="21">
        <f>SUM(Z105:Z111)</f>
        <v>1020955</v>
      </c>
      <c r="AA112" s="21">
        <f>SUM(AA105:AA111)</f>
        <v>408382000</v>
      </c>
      <c r="AC112" s="2">
        <f t="shared" si="146"/>
        <v>2104.7316103379721</v>
      </c>
      <c r="AD112" s="20">
        <f>AC112*$S$190</f>
        <v>841892.64413518889</v>
      </c>
      <c r="AE112" s="21">
        <f>SUM(AE105:AE111)</f>
        <v>738460</v>
      </c>
      <c r="AF112" s="21">
        <f>SUM(AF105:AF111)</f>
        <v>295384000</v>
      </c>
      <c r="AG112" s="193"/>
      <c r="AH112" s="193"/>
      <c r="AI112" s="193"/>
      <c r="AJ112" s="193"/>
    </row>
    <row r="113" spans="2:36" x14ac:dyDescent="0.25">
      <c r="C113" s="18"/>
      <c r="D113" s="82"/>
      <c r="E113" s="18"/>
      <c r="F113" s="87"/>
      <c r="G113" s="19"/>
      <c r="H113" s="19"/>
      <c r="I113" s="19"/>
      <c r="J113" s="19"/>
      <c r="N113" s="104"/>
      <c r="O113" s="20"/>
      <c r="P113" s="21"/>
      <c r="Q113" s="21"/>
      <c r="S113" s="104"/>
      <c r="T113" s="20"/>
      <c r="U113" s="21"/>
      <c r="V113" s="21"/>
      <c r="X113" s="104"/>
      <c r="Y113" s="20"/>
      <c r="Z113" s="21"/>
      <c r="AA113" s="21"/>
      <c r="AC113" s="2"/>
      <c r="AD113" s="20"/>
      <c r="AE113" s="21"/>
      <c r="AF113" s="21"/>
      <c r="AG113" s="2"/>
      <c r="AH113" s="2"/>
      <c r="AI113" s="2"/>
      <c r="AJ113" s="2"/>
    </row>
    <row r="114" spans="2:36" ht="13.8" customHeight="1" x14ac:dyDescent="0.25">
      <c r="B114" s="191">
        <v>14</v>
      </c>
      <c r="C114" s="12">
        <v>79</v>
      </c>
      <c r="D114" s="81" t="s">
        <v>90</v>
      </c>
      <c r="E114" s="12">
        <v>1</v>
      </c>
      <c r="F114" s="86" t="s">
        <v>11</v>
      </c>
      <c r="G114" s="12">
        <v>62.6</v>
      </c>
      <c r="H114" s="12"/>
      <c r="I114" s="12">
        <v>0</v>
      </c>
      <c r="J114" s="12">
        <f t="shared" ref="J114:J120" si="156">G114+H114</f>
        <v>62.6</v>
      </c>
      <c r="L114" s="13" t="s">
        <v>9</v>
      </c>
      <c r="N114" s="14">
        <v>1775</v>
      </c>
      <c r="O114" s="15">
        <f>N114*$S$190</f>
        <v>710000</v>
      </c>
      <c r="P114" s="16">
        <f>+J114*N114</f>
        <v>111115</v>
      </c>
      <c r="Q114" s="15">
        <f>P114*$S$190</f>
        <v>44446000</v>
      </c>
      <c r="S114" s="14">
        <f t="shared" ref="S114:S120" si="157">N114+100</f>
        <v>1875</v>
      </c>
      <c r="T114" s="15">
        <f>S114*$S$190</f>
        <v>750000</v>
      </c>
      <c r="U114" s="16">
        <f>+J114*S114</f>
        <v>117375</v>
      </c>
      <c r="V114" s="15">
        <f>U114*$S$190</f>
        <v>46950000</v>
      </c>
      <c r="X114" s="14">
        <f>+S114+100</f>
        <v>1975</v>
      </c>
      <c r="Y114" s="15">
        <f>X114*$S$190</f>
        <v>790000</v>
      </c>
      <c r="Z114" s="15">
        <f>+J114*X114</f>
        <v>123635</v>
      </c>
      <c r="AA114" s="15">
        <f>Z114*$S$190</f>
        <v>49454000</v>
      </c>
      <c r="AC114" s="14">
        <f>X114+75</f>
        <v>2050</v>
      </c>
      <c r="AD114" s="15">
        <f>AC114*$S$190</f>
        <v>820000</v>
      </c>
      <c r="AE114" s="15">
        <f>G114*AC114+(H114+I114)*AC114/2</f>
        <v>128330</v>
      </c>
      <c r="AF114" s="15">
        <f>AE114*$S$190</f>
        <v>51332000</v>
      </c>
      <c r="AG114" s="192"/>
      <c r="AH114" s="192"/>
      <c r="AI114" s="192"/>
      <c r="AJ114" s="192"/>
    </row>
    <row r="115" spans="2:36" ht="13.8" customHeight="1" x14ac:dyDescent="0.25">
      <c r="B115" s="191"/>
      <c r="C115" s="12">
        <v>80</v>
      </c>
      <c r="D115" s="81" t="s">
        <v>90</v>
      </c>
      <c r="E115" s="12">
        <v>2</v>
      </c>
      <c r="F115" s="86" t="s">
        <v>8</v>
      </c>
      <c r="G115" s="12">
        <v>91.5</v>
      </c>
      <c r="H115" s="12"/>
      <c r="I115" s="12">
        <v>0</v>
      </c>
      <c r="J115" s="12">
        <f t="shared" si="156"/>
        <v>91.5</v>
      </c>
      <c r="L115" s="17" t="s">
        <v>10</v>
      </c>
      <c r="N115" s="14">
        <v>1875</v>
      </c>
      <c r="O115" s="15">
        <f>N115*$S$190</f>
        <v>750000</v>
      </c>
      <c r="P115" s="16">
        <f>+J115*N115</f>
        <v>171562.5</v>
      </c>
      <c r="Q115" s="15">
        <f t="shared" ref="Q115:Q120" si="158">P115*$S$190</f>
        <v>68625000</v>
      </c>
      <c r="S115" s="14">
        <f t="shared" si="157"/>
        <v>1975</v>
      </c>
      <c r="T115" s="15">
        <f>S115*$S$190</f>
        <v>790000</v>
      </c>
      <c r="U115" s="16">
        <f>+J115*S115</f>
        <v>180712.5</v>
      </c>
      <c r="V115" s="15">
        <f>U115*$S$190</f>
        <v>72285000</v>
      </c>
      <c r="X115" s="14">
        <f t="shared" ref="X115:X120" si="159">+S115+100</f>
        <v>2075</v>
      </c>
      <c r="Y115" s="15">
        <f>X115*$S$190</f>
        <v>830000</v>
      </c>
      <c r="Z115" s="15">
        <f>+J115*X115</f>
        <v>189862.5</v>
      </c>
      <c r="AA115" s="15">
        <f>Z115*$S$190</f>
        <v>75945000</v>
      </c>
      <c r="AC115" s="14">
        <f t="shared" ref="AC115:AC121" si="160">X115+75</f>
        <v>2150</v>
      </c>
      <c r="AD115" s="15">
        <f>AC115*$S$190</f>
        <v>860000</v>
      </c>
      <c r="AE115" s="15">
        <f>G115*AC115+(H115+I115)*AC115/2</f>
        <v>196725</v>
      </c>
      <c r="AF115" s="15">
        <f>AE115*$S$190</f>
        <v>78690000</v>
      </c>
      <c r="AG115" s="192"/>
      <c r="AH115" s="192"/>
      <c r="AI115" s="192"/>
      <c r="AJ115" s="192"/>
    </row>
    <row r="116" spans="2:36" ht="13.8" customHeight="1" x14ac:dyDescent="0.25">
      <c r="B116" s="191"/>
      <c r="C116" s="12">
        <v>81</v>
      </c>
      <c r="D116" s="81" t="s">
        <v>91</v>
      </c>
      <c r="E116" s="12">
        <v>2</v>
      </c>
      <c r="F116" s="86"/>
      <c r="G116" s="12">
        <v>87.6</v>
      </c>
      <c r="H116" s="12"/>
      <c r="I116" s="12"/>
      <c r="J116" s="12">
        <f t="shared" si="156"/>
        <v>87.6</v>
      </c>
      <c r="L116" s="17"/>
      <c r="N116" s="14">
        <v>1875</v>
      </c>
      <c r="O116" s="15">
        <f t="shared" ref="O116:O117" si="161">N116*$S$190</f>
        <v>750000</v>
      </c>
      <c r="P116" s="16">
        <f t="shared" ref="P116:P117" si="162">+J116*N116</f>
        <v>164250</v>
      </c>
      <c r="Q116" s="15">
        <f t="shared" si="158"/>
        <v>65700000</v>
      </c>
      <c r="S116" s="14">
        <f t="shared" si="157"/>
        <v>1975</v>
      </c>
      <c r="T116" s="15">
        <f t="shared" ref="T116:T117" si="163">S116*$S$190</f>
        <v>790000</v>
      </c>
      <c r="U116" s="16">
        <f t="shared" ref="U116:U117" si="164">+J116*S116</f>
        <v>173010</v>
      </c>
      <c r="V116" s="15">
        <f t="shared" ref="V116:V117" si="165">U116*$S$190</f>
        <v>69204000</v>
      </c>
      <c r="X116" s="14">
        <f t="shared" si="159"/>
        <v>2075</v>
      </c>
      <c r="Y116" s="15">
        <f t="shared" ref="Y116:Y117" si="166">X116*$S$190</f>
        <v>830000</v>
      </c>
      <c r="Z116" s="15">
        <f t="shared" ref="Z116:Z117" si="167">+J116*X116</f>
        <v>181770</v>
      </c>
      <c r="AA116" s="15">
        <f t="shared" ref="AA116:AA117" si="168">Z116*$S$190</f>
        <v>72708000</v>
      </c>
      <c r="AC116" s="14"/>
      <c r="AD116" s="15"/>
      <c r="AE116" s="15"/>
      <c r="AF116" s="15"/>
      <c r="AG116" s="22"/>
      <c r="AH116" s="22"/>
      <c r="AI116" s="22"/>
      <c r="AJ116" s="22"/>
    </row>
    <row r="117" spans="2:36" ht="13.8" customHeight="1" x14ac:dyDescent="0.25">
      <c r="B117" s="191"/>
      <c r="C117" s="12">
        <v>82</v>
      </c>
      <c r="D117" s="81" t="s">
        <v>26</v>
      </c>
      <c r="E117" s="12">
        <v>1</v>
      </c>
      <c r="F117" s="86"/>
      <c r="G117" s="12">
        <v>62.8</v>
      </c>
      <c r="H117" s="12"/>
      <c r="I117" s="12"/>
      <c r="J117" s="12">
        <f t="shared" si="156"/>
        <v>62.8</v>
      </c>
      <c r="L117" s="17"/>
      <c r="N117" s="14">
        <v>1825</v>
      </c>
      <c r="O117" s="15">
        <f t="shared" si="161"/>
        <v>730000</v>
      </c>
      <c r="P117" s="16">
        <f t="shared" si="162"/>
        <v>114610</v>
      </c>
      <c r="Q117" s="15">
        <f t="shared" si="158"/>
        <v>45844000</v>
      </c>
      <c r="S117" s="14">
        <f t="shared" si="157"/>
        <v>1925</v>
      </c>
      <c r="T117" s="15">
        <f t="shared" si="163"/>
        <v>770000</v>
      </c>
      <c r="U117" s="16">
        <f t="shared" si="164"/>
        <v>120890</v>
      </c>
      <c r="V117" s="15">
        <f t="shared" si="165"/>
        <v>48356000</v>
      </c>
      <c r="X117" s="14">
        <f t="shared" si="159"/>
        <v>2025</v>
      </c>
      <c r="Y117" s="15">
        <f t="shared" si="166"/>
        <v>810000</v>
      </c>
      <c r="Z117" s="15">
        <f t="shared" si="167"/>
        <v>127170</v>
      </c>
      <c r="AA117" s="15">
        <f t="shared" si="168"/>
        <v>50868000</v>
      </c>
      <c r="AC117" s="14"/>
      <c r="AD117" s="15"/>
      <c r="AE117" s="15"/>
      <c r="AF117" s="15"/>
      <c r="AG117" s="22"/>
      <c r="AH117" s="22"/>
      <c r="AI117" s="22"/>
      <c r="AJ117" s="22"/>
    </row>
    <row r="118" spans="2:36" ht="13.8" customHeight="1" x14ac:dyDescent="0.25">
      <c r="B118" s="191"/>
      <c r="C118" s="12">
        <v>83</v>
      </c>
      <c r="D118" s="81" t="s">
        <v>26</v>
      </c>
      <c r="E118" s="12">
        <v>1</v>
      </c>
      <c r="F118" s="86" t="s">
        <v>8</v>
      </c>
      <c r="G118" s="12">
        <v>62.8</v>
      </c>
      <c r="H118" s="12"/>
      <c r="I118" s="12">
        <v>0</v>
      </c>
      <c r="J118" s="12">
        <f t="shared" si="156"/>
        <v>62.8</v>
      </c>
      <c r="L118" s="17" t="s">
        <v>10</v>
      </c>
      <c r="N118" s="14">
        <v>1825</v>
      </c>
      <c r="O118" s="15">
        <f>N118*$S$190</f>
        <v>730000</v>
      </c>
      <c r="P118" s="16">
        <f>+J118*N118</f>
        <v>114610</v>
      </c>
      <c r="Q118" s="15">
        <f t="shared" si="158"/>
        <v>45844000</v>
      </c>
      <c r="S118" s="14">
        <f t="shared" si="157"/>
        <v>1925</v>
      </c>
      <c r="T118" s="15">
        <f>S118*$S$190</f>
        <v>770000</v>
      </c>
      <c r="U118" s="16">
        <f>+J118*S118</f>
        <v>120890</v>
      </c>
      <c r="V118" s="15">
        <f>U118*$S$190</f>
        <v>48356000</v>
      </c>
      <c r="X118" s="14">
        <f t="shared" si="159"/>
        <v>2025</v>
      </c>
      <c r="Y118" s="15">
        <f>X118*$S$190</f>
        <v>810000</v>
      </c>
      <c r="Z118" s="15">
        <f>+J118*X118</f>
        <v>127170</v>
      </c>
      <c r="AA118" s="15">
        <f>Z118*$S$190</f>
        <v>50868000</v>
      </c>
      <c r="AC118" s="14">
        <f t="shared" si="160"/>
        <v>2100</v>
      </c>
      <c r="AD118" s="15">
        <f>AC118*$S$190</f>
        <v>840000</v>
      </c>
      <c r="AE118" s="15">
        <f>G118*AC118+(H118+I118)*AC118/2</f>
        <v>131880</v>
      </c>
      <c r="AF118" s="15">
        <f>AE118*$S$190</f>
        <v>52752000</v>
      </c>
      <c r="AG118" s="192"/>
      <c r="AH118" s="192"/>
      <c r="AI118" s="192"/>
      <c r="AJ118" s="192"/>
    </row>
    <row r="119" spans="2:36" ht="13.8" customHeight="1" x14ac:dyDescent="0.25">
      <c r="B119" s="191"/>
      <c r="C119" s="12">
        <v>84</v>
      </c>
      <c r="D119" s="81" t="s">
        <v>26</v>
      </c>
      <c r="E119" s="12">
        <v>1</v>
      </c>
      <c r="F119" s="86" t="s">
        <v>11</v>
      </c>
      <c r="G119" s="12">
        <v>66.8</v>
      </c>
      <c r="H119" s="12"/>
      <c r="I119" s="12">
        <v>0</v>
      </c>
      <c r="J119" s="12">
        <f t="shared" si="156"/>
        <v>66.8</v>
      </c>
      <c r="L119" s="17" t="s">
        <v>10</v>
      </c>
      <c r="N119" s="14">
        <v>1825</v>
      </c>
      <c r="O119" s="15">
        <f>N119*$S$190</f>
        <v>730000</v>
      </c>
      <c r="P119" s="16">
        <f>+J119*N119</f>
        <v>121910</v>
      </c>
      <c r="Q119" s="15">
        <f t="shared" si="158"/>
        <v>48764000</v>
      </c>
      <c r="S119" s="14">
        <f t="shared" si="157"/>
        <v>1925</v>
      </c>
      <c r="T119" s="15">
        <f>S119*$S$190</f>
        <v>770000</v>
      </c>
      <c r="U119" s="16">
        <f>+J119*S119</f>
        <v>128590</v>
      </c>
      <c r="V119" s="15">
        <f>U119*$S$190</f>
        <v>51436000</v>
      </c>
      <c r="X119" s="14">
        <f t="shared" si="159"/>
        <v>2025</v>
      </c>
      <c r="Y119" s="15">
        <f>X119*$S$190</f>
        <v>810000</v>
      </c>
      <c r="Z119" s="15">
        <f>+J119*X119</f>
        <v>135270</v>
      </c>
      <c r="AA119" s="15">
        <f>Z119*$S$190</f>
        <v>54108000</v>
      </c>
      <c r="AC119" s="14">
        <f t="shared" si="160"/>
        <v>2100</v>
      </c>
      <c r="AD119" s="15">
        <f>AC119*$S$190</f>
        <v>840000</v>
      </c>
      <c r="AE119" s="15">
        <f>G119*AC119+(H119+I119)*AC119/2</f>
        <v>140280</v>
      </c>
      <c r="AF119" s="15">
        <f>AE119*$S$190</f>
        <v>56112000</v>
      </c>
      <c r="AG119" s="192"/>
      <c r="AH119" s="192"/>
      <c r="AI119" s="192"/>
      <c r="AJ119" s="192"/>
    </row>
    <row r="120" spans="2:36" ht="14.4" customHeight="1" x14ac:dyDescent="0.25">
      <c r="B120" s="191"/>
      <c r="C120" s="12">
        <v>85</v>
      </c>
      <c r="D120" s="81" t="s">
        <v>90</v>
      </c>
      <c r="E120" s="12">
        <v>1</v>
      </c>
      <c r="F120" s="86" t="s">
        <v>11</v>
      </c>
      <c r="G120" s="12">
        <v>68.900000000000006</v>
      </c>
      <c r="H120" s="12"/>
      <c r="I120" s="12">
        <v>0</v>
      </c>
      <c r="J120" s="12">
        <f t="shared" si="156"/>
        <v>68.900000000000006</v>
      </c>
      <c r="L120" s="17"/>
      <c r="N120" s="14">
        <v>1775</v>
      </c>
      <c r="O120" s="15">
        <f>N120*$S$190</f>
        <v>710000</v>
      </c>
      <c r="P120" s="16">
        <f>+J120*N120</f>
        <v>122297.50000000001</v>
      </c>
      <c r="Q120" s="15">
        <f t="shared" si="158"/>
        <v>48919000.000000007</v>
      </c>
      <c r="S120" s="14">
        <f t="shared" si="157"/>
        <v>1875</v>
      </c>
      <c r="T120" s="15">
        <f>S120*$S$190</f>
        <v>750000</v>
      </c>
      <c r="U120" s="16">
        <f>+J120*S120</f>
        <v>129187.50000000001</v>
      </c>
      <c r="V120" s="15">
        <f>U120*$S$190</f>
        <v>51675000.000000007</v>
      </c>
      <c r="X120" s="14">
        <f t="shared" si="159"/>
        <v>1975</v>
      </c>
      <c r="Y120" s="15">
        <f>X120*$S$190</f>
        <v>790000</v>
      </c>
      <c r="Z120" s="15">
        <f>+J120*X120</f>
        <v>136077.5</v>
      </c>
      <c r="AA120" s="15">
        <f>Z120*$S$190</f>
        <v>54431000</v>
      </c>
      <c r="AC120" s="14">
        <f t="shared" si="160"/>
        <v>2050</v>
      </c>
      <c r="AD120" s="15">
        <f>AC120*$S$190</f>
        <v>820000</v>
      </c>
      <c r="AE120" s="15">
        <f>G120*AC120+(H120+I120)*AC120/2</f>
        <v>141245</v>
      </c>
      <c r="AF120" s="15">
        <f>AE120*$S$190</f>
        <v>56498000</v>
      </c>
      <c r="AG120" s="22"/>
      <c r="AH120" s="22"/>
      <c r="AI120" s="22"/>
      <c r="AJ120" s="22"/>
    </row>
    <row r="121" spans="2:36" x14ac:dyDescent="0.25">
      <c r="C121" s="18"/>
      <c r="D121" s="82"/>
      <c r="E121" s="18"/>
      <c r="F121" s="87"/>
      <c r="G121" s="19">
        <f>SUM(G114:G120)</f>
        <v>503</v>
      </c>
      <c r="H121" s="19">
        <f>SUM(H114:I120)</f>
        <v>0</v>
      </c>
      <c r="I121" s="19">
        <f>SUM(I114:I119)</f>
        <v>0</v>
      </c>
      <c r="J121" s="19">
        <f>SUM(J114:J120)</f>
        <v>503</v>
      </c>
      <c r="N121" s="104">
        <f>+P121/J121</f>
        <v>1829.7316103379721</v>
      </c>
      <c r="O121" s="20"/>
      <c r="P121" s="21">
        <f>SUM(P114:P120)</f>
        <v>920355</v>
      </c>
      <c r="Q121" s="21">
        <f>SUM(Q114:Q120)</f>
        <v>368142000</v>
      </c>
      <c r="S121" s="104">
        <f>+U121/J121</f>
        <v>1929.7316103379721</v>
      </c>
      <c r="T121" s="20"/>
      <c r="U121" s="21">
        <f>SUM(U114:U120)</f>
        <v>970655</v>
      </c>
      <c r="V121" s="21">
        <f>SUM(V114:V120)</f>
        <v>388262000</v>
      </c>
      <c r="X121" s="104">
        <f>+Z121/J121</f>
        <v>2029.7316103379721</v>
      </c>
      <c r="Y121" s="20">
        <f>X121*$S$190</f>
        <v>811892.64413518889</v>
      </c>
      <c r="Z121" s="21">
        <f>SUM(Z114:Z120)</f>
        <v>1020955</v>
      </c>
      <c r="AA121" s="21">
        <f>SUM(AA114:AA120)</f>
        <v>408382000</v>
      </c>
      <c r="AC121" s="2">
        <f t="shared" si="160"/>
        <v>2104.7316103379721</v>
      </c>
      <c r="AD121" s="20">
        <f>AC121*$S$190</f>
        <v>841892.64413518889</v>
      </c>
      <c r="AE121" s="21">
        <f>SUM(AE114:AE120)</f>
        <v>738460</v>
      </c>
      <c r="AF121" s="21">
        <f>SUM(AF114:AF120)</f>
        <v>295384000</v>
      </c>
      <c r="AG121" s="193"/>
      <c r="AH121" s="193"/>
      <c r="AI121" s="193"/>
      <c r="AJ121" s="193"/>
    </row>
    <row r="122" spans="2:36" x14ac:dyDescent="0.25">
      <c r="C122" s="18"/>
      <c r="D122" s="82"/>
      <c r="E122" s="18"/>
      <c r="F122" s="87"/>
      <c r="G122" s="19"/>
      <c r="H122" s="19"/>
      <c r="I122" s="19"/>
      <c r="J122" s="19"/>
      <c r="N122" s="104"/>
      <c r="O122" s="20"/>
      <c r="P122" s="21"/>
      <c r="Q122" s="21"/>
      <c r="S122" s="104"/>
      <c r="T122" s="20"/>
      <c r="U122" s="21"/>
      <c r="V122" s="21"/>
      <c r="X122" s="104"/>
      <c r="Y122" s="20"/>
      <c r="Z122" s="21"/>
      <c r="AA122" s="21"/>
      <c r="AC122" s="2"/>
      <c r="AD122" s="20"/>
      <c r="AE122" s="21"/>
      <c r="AF122" s="21"/>
      <c r="AG122" s="2"/>
      <c r="AH122" s="2"/>
      <c r="AI122" s="2"/>
      <c r="AJ122" s="2"/>
    </row>
    <row r="123" spans="2:36" ht="13.8" customHeight="1" x14ac:dyDescent="0.25">
      <c r="B123" s="191">
        <v>15</v>
      </c>
      <c r="C123" s="12">
        <v>86</v>
      </c>
      <c r="D123" s="81" t="s">
        <v>90</v>
      </c>
      <c r="E123" s="12">
        <v>1</v>
      </c>
      <c r="F123" s="86" t="s">
        <v>11</v>
      </c>
      <c r="G123" s="12">
        <v>62.6</v>
      </c>
      <c r="H123" s="12"/>
      <c r="I123" s="12">
        <v>0</v>
      </c>
      <c r="J123" s="12">
        <f t="shared" ref="J123:J129" si="169">G123+H123</f>
        <v>62.6</v>
      </c>
      <c r="L123" s="13" t="s">
        <v>9</v>
      </c>
      <c r="N123" s="14">
        <v>1825</v>
      </c>
      <c r="O123" s="15">
        <f>N123*$S$190</f>
        <v>730000</v>
      </c>
      <c r="P123" s="16">
        <f>+J123*N123</f>
        <v>114245</v>
      </c>
      <c r="Q123" s="15">
        <f>P123*$S$190</f>
        <v>45698000</v>
      </c>
      <c r="S123" s="14">
        <f t="shared" ref="S123:S129" si="170">N123+100</f>
        <v>1925</v>
      </c>
      <c r="T123" s="15">
        <f>S123*$S$190</f>
        <v>770000</v>
      </c>
      <c r="U123" s="16">
        <f>+J123*S123</f>
        <v>120505</v>
      </c>
      <c r="V123" s="15">
        <f>U123*$S$190</f>
        <v>48202000</v>
      </c>
      <c r="X123" s="14">
        <f>+S123+100</f>
        <v>2025</v>
      </c>
      <c r="Y123" s="15">
        <f>X123*$S$190</f>
        <v>810000</v>
      </c>
      <c r="Z123" s="15">
        <f>+J123*X123</f>
        <v>126765</v>
      </c>
      <c r="AA123" s="15">
        <f>Z123*$S$190</f>
        <v>50706000</v>
      </c>
      <c r="AC123" s="14">
        <f>X123+75</f>
        <v>2100</v>
      </c>
      <c r="AD123" s="15">
        <f>AC123*$S$190</f>
        <v>840000</v>
      </c>
      <c r="AE123" s="15">
        <f>G123*AC123+(H123+I123)*AC123/2</f>
        <v>131460</v>
      </c>
      <c r="AF123" s="15">
        <f>AE123*$S$190</f>
        <v>52584000</v>
      </c>
      <c r="AG123" s="192"/>
      <c r="AH123" s="192"/>
      <c r="AI123" s="192"/>
      <c r="AJ123" s="192"/>
    </row>
    <row r="124" spans="2:36" ht="13.8" customHeight="1" x14ac:dyDescent="0.25">
      <c r="B124" s="191"/>
      <c r="C124" s="12">
        <v>87</v>
      </c>
      <c r="D124" s="81" t="s">
        <v>90</v>
      </c>
      <c r="E124" s="12">
        <v>2</v>
      </c>
      <c r="F124" s="86" t="s">
        <v>8</v>
      </c>
      <c r="G124" s="12">
        <v>91.5</v>
      </c>
      <c r="H124" s="12"/>
      <c r="I124" s="12">
        <v>0</v>
      </c>
      <c r="J124" s="12">
        <f t="shared" si="169"/>
        <v>91.5</v>
      </c>
      <c r="L124" s="17" t="s">
        <v>10</v>
      </c>
      <c r="N124" s="14">
        <v>1925</v>
      </c>
      <c r="O124" s="15">
        <f>N124*$S$190</f>
        <v>770000</v>
      </c>
      <c r="P124" s="16">
        <f>+J124*N124</f>
        <v>176137.5</v>
      </c>
      <c r="Q124" s="15">
        <f>P124*$S$190</f>
        <v>70455000</v>
      </c>
      <c r="S124" s="14">
        <f t="shared" si="170"/>
        <v>2025</v>
      </c>
      <c r="T124" s="15">
        <f>S124*$S$190</f>
        <v>810000</v>
      </c>
      <c r="U124" s="16">
        <f>+J124*S124</f>
        <v>185287.5</v>
      </c>
      <c r="V124" s="15">
        <f>U124*$S$190</f>
        <v>74115000</v>
      </c>
      <c r="X124" s="14">
        <f t="shared" ref="X124:X129" si="171">+S124+100</f>
        <v>2125</v>
      </c>
      <c r="Y124" s="15">
        <f>X124*$S$190</f>
        <v>850000</v>
      </c>
      <c r="Z124" s="15">
        <f>+J124*X124</f>
        <v>194437.5</v>
      </c>
      <c r="AA124" s="15">
        <f>Z124*$S$190</f>
        <v>77775000</v>
      </c>
      <c r="AC124" s="14">
        <f t="shared" ref="AC124:AC130" si="172">X124+75</f>
        <v>2200</v>
      </c>
      <c r="AD124" s="15">
        <f>AC124*$S$190</f>
        <v>880000</v>
      </c>
      <c r="AE124" s="15">
        <f>G124*AC124+(H124+I124)*AC124/2</f>
        <v>201300</v>
      </c>
      <c r="AF124" s="15">
        <f>AE124*$S$190</f>
        <v>80520000</v>
      </c>
      <c r="AG124" s="192"/>
      <c r="AH124" s="192"/>
      <c r="AI124" s="192"/>
      <c r="AJ124" s="192"/>
    </row>
    <row r="125" spans="2:36" ht="13.8" customHeight="1" x14ac:dyDescent="0.25">
      <c r="B125" s="191"/>
      <c r="C125" s="12">
        <v>88</v>
      </c>
      <c r="D125" s="81" t="s">
        <v>91</v>
      </c>
      <c r="E125" s="12">
        <v>2</v>
      </c>
      <c r="F125" s="86"/>
      <c r="G125" s="12">
        <v>87.6</v>
      </c>
      <c r="H125" s="12"/>
      <c r="I125" s="12"/>
      <c r="J125" s="12">
        <f t="shared" si="169"/>
        <v>87.6</v>
      </c>
      <c r="L125" s="17"/>
      <c r="N125" s="14">
        <v>1925</v>
      </c>
      <c r="O125" s="15">
        <f t="shared" ref="O125:O126" si="173">N125*$S$190</f>
        <v>770000</v>
      </c>
      <c r="P125" s="16">
        <f t="shared" ref="P125:P126" si="174">+J125*N125</f>
        <v>168630</v>
      </c>
      <c r="Q125" s="15">
        <f t="shared" ref="Q125:Q126" si="175">P125*$S$190</f>
        <v>67452000</v>
      </c>
      <c r="S125" s="14">
        <f t="shared" ref="S125:S126" si="176">N125+100</f>
        <v>2025</v>
      </c>
      <c r="T125" s="15">
        <f t="shared" ref="T125:T126" si="177">S125*$S$190</f>
        <v>810000</v>
      </c>
      <c r="U125" s="16">
        <f t="shared" ref="U125:U126" si="178">+J125*S125</f>
        <v>177390</v>
      </c>
      <c r="V125" s="15">
        <f t="shared" ref="V125:V126" si="179">U125*$S$190</f>
        <v>70956000</v>
      </c>
      <c r="X125" s="14">
        <f t="shared" si="171"/>
        <v>2125</v>
      </c>
      <c r="Y125" s="15">
        <f t="shared" ref="Y125:Y126" si="180">X125*$S$190</f>
        <v>850000</v>
      </c>
      <c r="Z125" s="15">
        <f t="shared" ref="Z125:Z126" si="181">+J125*X125</f>
        <v>186150</v>
      </c>
      <c r="AA125" s="15">
        <f t="shared" ref="AA125:AA126" si="182">Z125*$S$190</f>
        <v>74460000</v>
      </c>
      <c r="AC125" s="14"/>
      <c r="AD125" s="15"/>
      <c r="AE125" s="15"/>
      <c r="AF125" s="15"/>
      <c r="AG125" s="22"/>
      <c r="AH125" s="22"/>
      <c r="AI125" s="22"/>
      <c r="AJ125" s="22"/>
    </row>
    <row r="126" spans="2:36" ht="13.8" customHeight="1" x14ac:dyDescent="0.25">
      <c r="B126" s="191"/>
      <c r="C126" s="12">
        <v>89</v>
      </c>
      <c r="D126" s="81" t="s">
        <v>26</v>
      </c>
      <c r="E126" s="12">
        <v>1</v>
      </c>
      <c r="F126" s="86"/>
      <c r="G126" s="12">
        <v>62.8</v>
      </c>
      <c r="H126" s="12"/>
      <c r="I126" s="12"/>
      <c r="J126" s="12">
        <f t="shared" si="169"/>
        <v>62.8</v>
      </c>
      <c r="L126" s="17"/>
      <c r="N126" s="14">
        <v>1875</v>
      </c>
      <c r="O126" s="15">
        <f t="shared" si="173"/>
        <v>750000</v>
      </c>
      <c r="P126" s="16">
        <f t="shared" si="174"/>
        <v>117750</v>
      </c>
      <c r="Q126" s="15">
        <f t="shared" si="175"/>
        <v>47100000</v>
      </c>
      <c r="S126" s="14">
        <f t="shared" si="176"/>
        <v>1975</v>
      </c>
      <c r="T126" s="15">
        <f t="shared" si="177"/>
        <v>790000</v>
      </c>
      <c r="U126" s="16">
        <f t="shared" si="178"/>
        <v>124030</v>
      </c>
      <c r="V126" s="15">
        <f t="shared" si="179"/>
        <v>49612000</v>
      </c>
      <c r="X126" s="14">
        <f t="shared" si="171"/>
        <v>2075</v>
      </c>
      <c r="Y126" s="15">
        <f t="shared" si="180"/>
        <v>830000</v>
      </c>
      <c r="Z126" s="15">
        <f t="shared" si="181"/>
        <v>130310</v>
      </c>
      <c r="AA126" s="15">
        <f t="shared" si="182"/>
        <v>52124000</v>
      </c>
      <c r="AC126" s="14"/>
      <c r="AD126" s="15"/>
      <c r="AE126" s="15"/>
      <c r="AF126" s="15"/>
      <c r="AG126" s="22"/>
      <c r="AH126" s="22"/>
      <c r="AI126" s="22"/>
      <c r="AJ126" s="22"/>
    </row>
    <row r="127" spans="2:36" ht="13.8" customHeight="1" x14ac:dyDescent="0.25">
      <c r="B127" s="191"/>
      <c r="C127" s="12">
        <v>90</v>
      </c>
      <c r="D127" s="81" t="s">
        <v>26</v>
      </c>
      <c r="E127" s="12">
        <v>1</v>
      </c>
      <c r="F127" s="86" t="s">
        <v>8</v>
      </c>
      <c r="G127" s="12">
        <v>62.8</v>
      </c>
      <c r="H127" s="12"/>
      <c r="I127" s="12">
        <v>0</v>
      </c>
      <c r="J127" s="12">
        <f t="shared" si="169"/>
        <v>62.8</v>
      </c>
      <c r="L127" s="17" t="s">
        <v>10</v>
      </c>
      <c r="N127" s="14">
        <v>1875</v>
      </c>
      <c r="O127" s="15">
        <f>N127*$S$190</f>
        <v>750000</v>
      </c>
      <c r="P127" s="16">
        <f>+J127*N127</f>
        <v>117750</v>
      </c>
      <c r="Q127" s="15">
        <f>P127*$S$190</f>
        <v>47100000</v>
      </c>
      <c r="S127" s="14">
        <f t="shared" si="170"/>
        <v>1975</v>
      </c>
      <c r="T127" s="15">
        <f>S127*$S$190</f>
        <v>790000</v>
      </c>
      <c r="U127" s="16">
        <f>+J127*S127</f>
        <v>124030</v>
      </c>
      <c r="V127" s="15">
        <f>U127*$S$190</f>
        <v>49612000</v>
      </c>
      <c r="X127" s="14">
        <f t="shared" si="171"/>
        <v>2075</v>
      </c>
      <c r="Y127" s="15">
        <f>X127*$S$190</f>
        <v>830000</v>
      </c>
      <c r="Z127" s="15">
        <f>+J127*X127</f>
        <v>130310</v>
      </c>
      <c r="AA127" s="15">
        <f>Z127*$S$190</f>
        <v>52124000</v>
      </c>
      <c r="AC127" s="14">
        <f t="shared" si="172"/>
        <v>2150</v>
      </c>
      <c r="AD127" s="15">
        <f>AC127*$S$190</f>
        <v>860000</v>
      </c>
      <c r="AE127" s="15">
        <f>G127*AC127+(H127+I127)*AC127/2</f>
        <v>135020</v>
      </c>
      <c r="AF127" s="15">
        <f>AE127*$S$190</f>
        <v>54008000</v>
      </c>
      <c r="AG127" s="192"/>
      <c r="AH127" s="192"/>
      <c r="AI127" s="192"/>
      <c r="AJ127" s="192"/>
    </row>
    <row r="128" spans="2:36" ht="13.8" customHeight="1" x14ac:dyDescent="0.25">
      <c r="B128" s="191"/>
      <c r="C128" s="12">
        <v>91</v>
      </c>
      <c r="D128" s="81" t="s">
        <v>26</v>
      </c>
      <c r="E128" s="12">
        <v>1</v>
      </c>
      <c r="F128" s="86" t="s">
        <v>11</v>
      </c>
      <c r="G128" s="12">
        <v>66.8</v>
      </c>
      <c r="H128" s="12"/>
      <c r="I128" s="12">
        <v>0</v>
      </c>
      <c r="J128" s="12">
        <f t="shared" si="169"/>
        <v>66.8</v>
      </c>
      <c r="L128" s="17" t="s">
        <v>10</v>
      </c>
      <c r="N128" s="14">
        <v>1875</v>
      </c>
      <c r="O128" s="15">
        <f>N128*$S$190</f>
        <v>750000</v>
      </c>
      <c r="P128" s="16">
        <f>+J128*N128</f>
        <v>125250</v>
      </c>
      <c r="Q128" s="15">
        <f>P128*$S$190</f>
        <v>50100000</v>
      </c>
      <c r="S128" s="14">
        <f t="shared" si="170"/>
        <v>1975</v>
      </c>
      <c r="T128" s="15">
        <f>S128*$S$190</f>
        <v>790000</v>
      </c>
      <c r="U128" s="16">
        <f>+J128*S128</f>
        <v>131930</v>
      </c>
      <c r="V128" s="15">
        <f>U128*$S$190</f>
        <v>52772000</v>
      </c>
      <c r="X128" s="14">
        <f t="shared" si="171"/>
        <v>2075</v>
      </c>
      <c r="Y128" s="15">
        <f>X128*$S$190</f>
        <v>830000</v>
      </c>
      <c r="Z128" s="15">
        <f>+J128*X128</f>
        <v>138610</v>
      </c>
      <c r="AA128" s="15">
        <f>Z128*$S$190</f>
        <v>55444000</v>
      </c>
      <c r="AC128" s="14">
        <f t="shared" si="172"/>
        <v>2150</v>
      </c>
      <c r="AD128" s="15">
        <f>AC128*$S$190</f>
        <v>860000</v>
      </c>
      <c r="AE128" s="15">
        <f>G128*AC128+(H128+I128)*AC128/2</f>
        <v>143620</v>
      </c>
      <c r="AF128" s="15">
        <f>AE128*$S$190</f>
        <v>57448000</v>
      </c>
      <c r="AG128" s="192"/>
      <c r="AH128" s="192"/>
      <c r="AI128" s="192"/>
      <c r="AJ128" s="192"/>
    </row>
    <row r="129" spans="2:36" ht="14.4" customHeight="1" x14ac:dyDescent="0.25">
      <c r="B129" s="191"/>
      <c r="C129" s="12">
        <v>92</v>
      </c>
      <c r="D129" s="81" t="s">
        <v>90</v>
      </c>
      <c r="E129" s="12">
        <v>1</v>
      </c>
      <c r="F129" s="86" t="s">
        <v>11</v>
      </c>
      <c r="G129" s="12">
        <v>68.900000000000006</v>
      </c>
      <c r="H129" s="12"/>
      <c r="I129" s="12">
        <v>0</v>
      </c>
      <c r="J129" s="12">
        <f t="shared" si="169"/>
        <v>68.900000000000006</v>
      </c>
      <c r="L129" s="17"/>
      <c r="N129" s="14">
        <v>1825</v>
      </c>
      <c r="O129" s="15">
        <f>N129*$S$190</f>
        <v>730000</v>
      </c>
      <c r="P129" s="16">
        <f>+J129*N129</f>
        <v>125742.50000000001</v>
      </c>
      <c r="Q129" s="15">
        <f>P129*$S$190</f>
        <v>50297000.000000007</v>
      </c>
      <c r="S129" s="14">
        <f t="shared" si="170"/>
        <v>1925</v>
      </c>
      <c r="T129" s="15">
        <f>S129*$S$190</f>
        <v>770000</v>
      </c>
      <c r="U129" s="16">
        <f>+J129*S129</f>
        <v>132632.5</v>
      </c>
      <c r="V129" s="15">
        <f>U129*$S$190</f>
        <v>53053000</v>
      </c>
      <c r="X129" s="14">
        <f t="shared" si="171"/>
        <v>2025</v>
      </c>
      <c r="Y129" s="15">
        <f>X129*$S$190</f>
        <v>810000</v>
      </c>
      <c r="Z129" s="15">
        <f>+J129*X129</f>
        <v>139522.5</v>
      </c>
      <c r="AA129" s="15">
        <f>Z129*$S$190</f>
        <v>55809000</v>
      </c>
      <c r="AC129" s="14">
        <f t="shared" si="172"/>
        <v>2100</v>
      </c>
      <c r="AD129" s="15">
        <f>AC129*$S$190</f>
        <v>840000</v>
      </c>
      <c r="AE129" s="15">
        <f>G129*AC129+(H129+I129)*AC129/2</f>
        <v>144690</v>
      </c>
      <c r="AF129" s="15">
        <f>AE129*$S$190</f>
        <v>57876000</v>
      </c>
      <c r="AG129" s="22"/>
      <c r="AH129" s="22"/>
      <c r="AI129" s="22"/>
      <c r="AJ129" s="22"/>
    </row>
    <row r="130" spans="2:36" x14ac:dyDescent="0.25">
      <c r="C130" s="18"/>
      <c r="D130" s="82"/>
      <c r="E130" s="18"/>
      <c r="F130" s="87"/>
      <c r="G130" s="19">
        <f>SUM(G123:G129)</f>
        <v>503</v>
      </c>
      <c r="H130" s="19">
        <f>SUM(H123:I129)</f>
        <v>0</v>
      </c>
      <c r="I130" s="19">
        <f>SUM(I123:I128)</f>
        <v>0</v>
      </c>
      <c r="J130" s="19">
        <f>SUM(J123:J129)</f>
        <v>503</v>
      </c>
      <c r="N130" s="104">
        <f>+P130/J130</f>
        <v>1879.7316103379721</v>
      </c>
      <c r="O130" s="20"/>
      <c r="P130" s="21">
        <f>SUM(P123:P129)</f>
        <v>945505</v>
      </c>
      <c r="Q130" s="21">
        <f>SUM(Q123:Q129)</f>
        <v>378202000</v>
      </c>
      <c r="S130" s="104">
        <f>+U130/J130</f>
        <v>1979.7316103379721</v>
      </c>
      <c r="T130" s="20"/>
      <c r="U130" s="21">
        <f>SUM(U123:U129)</f>
        <v>995805</v>
      </c>
      <c r="V130" s="21">
        <f>SUM(V123:V129)</f>
        <v>398322000</v>
      </c>
      <c r="X130" s="104">
        <f>+Z130/J130</f>
        <v>2079.7316103379721</v>
      </c>
      <c r="Y130" s="20">
        <f>X130*$S$190</f>
        <v>831892.64413518889</v>
      </c>
      <c r="Z130" s="21">
        <f>SUM(Z123:Z129)</f>
        <v>1046105</v>
      </c>
      <c r="AA130" s="21">
        <f>SUM(AA123:AA129)</f>
        <v>418442000</v>
      </c>
      <c r="AC130" s="2">
        <f t="shared" si="172"/>
        <v>2154.7316103379721</v>
      </c>
      <c r="AD130" s="20">
        <f>AC130*$S$190</f>
        <v>861892.64413518889</v>
      </c>
      <c r="AE130" s="21">
        <f>SUM(AE123:AE129)</f>
        <v>756090</v>
      </c>
      <c r="AF130" s="21">
        <f>SUM(AF123:AF129)</f>
        <v>302436000</v>
      </c>
      <c r="AG130" s="193"/>
      <c r="AH130" s="193"/>
      <c r="AI130" s="193"/>
      <c r="AJ130" s="193"/>
    </row>
    <row r="131" spans="2:36" x14ac:dyDescent="0.25">
      <c r="C131" s="18"/>
      <c r="D131" s="82"/>
      <c r="E131" s="18"/>
      <c r="F131" s="87"/>
      <c r="G131" s="19"/>
      <c r="H131" s="19"/>
      <c r="I131" s="19"/>
      <c r="J131" s="19"/>
      <c r="N131" s="104"/>
      <c r="O131" s="20"/>
      <c r="P131" s="21"/>
      <c r="Q131" s="21"/>
      <c r="S131" s="104"/>
      <c r="T131" s="20"/>
      <c r="U131" s="21"/>
      <c r="V131" s="21"/>
      <c r="X131" s="104"/>
      <c r="Y131" s="20"/>
      <c r="Z131" s="21"/>
      <c r="AA131" s="21"/>
      <c r="AC131" s="2"/>
      <c r="AD131" s="20"/>
      <c r="AE131" s="21"/>
      <c r="AF131" s="21"/>
      <c r="AG131" s="2"/>
      <c r="AH131" s="2"/>
      <c r="AI131" s="2"/>
      <c r="AJ131" s="2"/>
    </row>
    <row r="132" spans="2:36" ht="13.8" customHeight="1" x14ac:dyDescent="0.25">
      <c r="B132" s="191">
        <v>16</v>
      </c>
      <c r="C132" s="12">
        <v>93</v>
      </c>
      <c r="D132" s="81" t="s">
        <v>90</v>
      </c>
      <c r="E132" s="12">
        <v>1</v>
      </c>
      <c r="F132" s="86" t="s">
        <v>11</v>
      </c>
      <c r="G132" s="12">
        <v>62.6</v>
      </c>
      <c r="H132" s="12"/>
      <c r="I132" s="12">
        <v>0</v>
      </c>
      <c r="J132" s="12">
        <f t="shared" ref="J132:J138" si="183">G132+H132</f>
        <v>62.6</v>
      </c>
      <c r="L132" s="13" t="s">
        <v>9</v>
      </c>
      <c r="N132" s="14">
        <v>1825</v>
      </c>
      <c r="O132" s="15">
        <f>N132*$S$190</f>
        <v>730000</v>
      </c>
      <c r="P132" s="16">
        <f>+J132*N132</f>
        <v>114245</v>
      </c>
      <c r="Q132" s="15">
        <f>P132*$S$190</f>
        <v>45698000</v>
      </c>
      <c r="S132" s="14">
        <f t="shared" ref="S132:S138" si="184">N132+100</f>
        <v>1925</v>
      </c>
      <c r="T132" s="15">
        <f>S132*$S$190</f>
        <v>770000</v>
      </c>
      <c r="U132" s="16">
        <f>+J132*S132</f>
        <v>120505</v>
      </c>
      <c r="V132" s="15">
        <f>U132*$S$190</f>
        <v>48202000</v>
      </c>
      <c r="X132" s="14">
        <f>+S132+100</f>
        <v>2025</v>
      </c>
      <c r="Y132" s="15">
        <f>X132*$S$190</f>
        <v>810000</v>
      </c>
      <c r="Z132" s="15">
        <f>+J132*X132</f>
        <v>126765</v>
      </c>
      <c r="AA132" s="15">
        <f>Z132*$S$190</f>
        <v>50706000</v>
      </c>
      <c r="AC132" s="14">
        <f>X132+75</f>
        <v>2100</v>
      </c>
      <c r="AD132" s="15">
        <f>AC132*$S$190</f>
        <v>840000</v>
      </c>
      <c r="AE132" s="15">
        <f>G132*AC132+(H132+I132)*AC132/2</f>
        <v>131460</v>
      </c>
      <c r="AF132" s="15">
        <f>AE132*$S$190</f>
        <v>52584000</v>
      </c>
      <c r="AG132" s="192"/>
      <c r="AH132" s="192"/>
      <c r="AI132" s="192"/>
      <c r="AJ132" s="192"/>
    </row>
    <row r="133" spans="2:36" ht="13.8" customHeight="1" x14ac:dyDescent="0.25">
      <c r="B133" s="191"/>
      <c r="C133" s="12">
        <v>94</v>
      </c>
      <c r="D133" s="81" t="s">
        <v>90</v>
      </c>
      <c r="E133" s="12">
        <v>2</v>
      </c>
      <c r="F133" s="86" t="s">
        <v>8</v>
      </c>
      <c r="G133" s="12">
        <v>91.5</v>
      </c>
      <c r="H133" s="12"/>
      <c r="I133" s="12">
        <v>0</v>
      </c>
      <c r="J133" s="12">
        <f t="shared" si="183"/>
        <v>91.5</v>
      </c>
      <c r="L133" s="17" t="s">
        <v>10</v>
      </c>
      <c r="N133" s="14">
        <v>1925</v>
      </c>
      <c r="O133" s="15">
        <f>N133*$S$190</f>
        <v>770000</v>
      </c>
      <c r="P133" s="16">
        <f>+J133*N133</f>
        <v>176137.5</v>
      </c>
      <c r="Q133" s="15">
        <f>P133*$S$190</f>
        <v>70455000</v>
      </c>
      <c r="S133" s="14">
        <f t="shared" si="184"/>
        <v>2025</v>
      </c>
      <c r="T133" s="15">
        <f>S133*$S$190</f>
        <v>810000</v>
      </c>
      <c r="U133" s="16">
        <f>+J133*S133</f>
        <v>185287.5</v>
      </c>
      <c r="V133" s="15">
        <f>U133*$S$190</f>
        <v>74115000</v>
      </c>
      <c r="X133" s="14">
        <f t="shared" ref="X133:X138" si="185">+S133+100</f>
        <v>2125</v>
      </c>
      <c r="Y133" s="15">
        <f>X133*$S$190</f>
        <v>850000</v>
      </c>
      <c r="Z133" s="15">
        <f>+J133*X133</f>
        <v>194437.5</v>
      </c>
      <c r="AA133" s="15">
        <f>Z133*$S$190</f>
        <v>77775000</v>
      </c>
      <c r="AC133" s="14">
        <f t="shared" ref="AC133:AC139" si="186">X133+75</f>
        <v>2200</v>
      </c>
      <c r="AD133" s="15">
        <f>AC133*$S$190</f>
        <v>880000</v>
      </c>
      <c r="AE133" s="15">
        <f>G133*AC133+(H133+I133)*AC133/2</f>
        <v>201300</v>
      </c>
      <c r="AF133" s="15">
        <f>AE133*$S$190</f>
        <v>80520000</v>
      </c>
      <c r="AG133" s="192"/>
      <c r="AH133" s="192"/>
      <c r="AI133" s="192"/>
      <c r="AJ133" s="192"/>
    </row>
    <row r="134" spans="2:36" ht="13.8" customHeight="1" x14ac:dyDescent="0.25">
      <c r="B134" s="191"/>
      <c r="C134" s="12">
        <v>95</v>
      </c>
      <c r="D134" s="81" t="s">
        <v>91</v>
      </c>
      <c r="E134" s="12">
        <v>2</v>
      </c>
      <c r="F134" s="86"/>
      <c r="G134" s="12">
        <v>87.6</v>
      </c>
      <c r="H134" s="12"/>
      <c r="I134" s="12"/>
      <c r="J134" s="12">
        <f t="shared" si="183"/>
        <v>87.6</v>
      </c>
      <c r="L134" s="17"/>
      <c r="N134" s="14">
        <v>1925</v>
      </c>
      <c r="O134" s="15">
        <f t="shared" ref="O134:O135" si="187">N134*$S$190</f>
        <v>770000</v>
      </c>
      <c r="P134" s="16">
        <f t="shared" ref="P134:P135" si="188">+J134*N134</f>
        <v>168630</v>
      </c>
      <c r="Q134" s="15">
        <f t="shared" ref="Q134:Q135" si="189">P134*$S$190</f>
        <v>67452000</v>
      </c>
      <c r="S134" s="14">
        <f t="shared" ref="S134:S135" si="190">N134+100</f>
        <v>2025</v>
      </c>
      <c r="T134" s="15">
        <f t="shared" ref="T134:T135" si="191">S134*$S$190</f>
        <v>810000</v>
      </c>
      <c r="U134" s="16">
        <f t="shared" ref="U134:U135" si="192">+J134*S134</f>
        <v>177390</v>
      </c>
      <c r="V134" s="15">
        <f t="shared" ref="V134:V135" si="193">U134*$S$190</f>
        <v>70956000</v>
      </c>
      <c r="X134" s="14">
        <f t="shared" si="185"/>
        <v>2125</v>
      </c>
      <c r="Y134" s="15">
        <f t="shared" ref="Y134:Y135" si="194">X134*$S$190</f>
        <v>850000</v>
      </c>
      <c r="Z134" s="15">
        <f t="shared" ref="Z134:Z135" si="195">+J134*X134</f>
        <v>186150</v>
      </c>
      <c r="AA134" s="15">
        <f t="shared" ref="AA134:AA135" si="196">Z134*$S$190</f>
        <v>74460000</v>
      </c>
      <c r="AC134" s="14"/>
      <c r="AD134" s="15"/>
      <c r="AE134" s="15"/>
      <c r="AF134" s="15"/>
      <c r="AG134" s="22"/>
      <c r="AH134" s="22"/>
      <c r="AI134" s="22"/>
      <c r="AJ134" s="22"/>
    </row>
    <row r="135" spans="2:36" ht="13.8" customHeight="1" x14ac:dyDescent="0.25">
      <c r="B135" s="191"/>
      <c r="C135" s="12">
        <v>96</v>
      </c>
      <c r="D135" s="81" t="s">
        <v>26</v>
      </c>
      <c r="E135" s="12">
        <v>1</v>
      </c>
      <c r="F135" s="86"/>
      <c r="G135" s="12">
        <v>62.8</v>
      </c>
      <c r="H135" s="12"/>
      <c r="I135" s="12"/>
      <c r="J135" s="12">
        <f t="shared" si="183"/>
        <v>62.8</v>
      </c>
      <c r="L135" s="17"/>
      <c r="N135" s="14">
        <v>1875</v>
      </c>
      <c r="O135" s="15">
        <f t="shared" si="187"/>
        <v>750000</v>
      </c>
      <c r="P135" s="16">
        <f t="shared" si="188"/>
        <v>117750</v>
      </c>
      <c r="Q135" s="15">
        <f t="shared" si="189"/>
        <v>47100000</v>
      </c>
      <c r="S135" s="14">
        <f t="shared" si="190"/>
        <v>1975</v>
      </c>
      <c r="T135" s="15">
        <f t="shared" si="191"/>
        <v>790000</v>
      </c>
      <c r="U135" s="16">
        <f t="shared" si="192"/>
        <v>124030</v>
      </c>
      <c r="V135" s="15">
        <f t="shared" si="193"/>
        <v>49612000</v>
      </c>
      <c r="X135" s="14">
        <f t="shared" si="185"/>
        <v>2075</v>
      </c>
      <c r="Y135" s="15">
        <f t="shared" si="194"/>
        <v>830000</v>
      </c>
      <c r="Z135" s="15">
        <f t="shared" si="195"/>
        <v>130310</v>
      </c>
      <c r="AA135" s="15">
        <f t="shared" si="196"/>
        <v>52124000</v>
      </c>
      <c r="AC135" s="14"/>
      <c r="AD135" s="15"/>
      <c r="AE135" s="15"/>
      <c r="AF135" s="15"/>
      <c r="AG135" s="22"/>
      <c r="AH135" s="22"/>
      <c r="AI135" s="22"/>
      <c r="AJ135" s="22"/>
    </row>
    <row r="136" spans="2:36" ht="13.8" customHeight="1" x14ac:dyDescent="0.25">
      <c r="B136" s="191"/>
      <c r="C136" s="12">
        <v>97</v>
      </c>
      <c r="D136" s="81" t="s">
        <v>26</v>
      </c>
      <c r="E136" s="12">
        <v>1</v>
      </c>
      <c r="F136" s="86" t="s">
        <v>8</v>
      </c>
      <c r="G136" s="12">
        <v>62.8</v>
      </c>
      <c r="H136" s="12"/>
      <c r="I136" s="12">
        <v>0</v>
      </c>
      <c r="J136" s="12">
        <f t="shared" si="183"/>
        <v>62.8</v>
      </c>
      <c r="L136" s="17" t="s">
        <v>10</v>
      </c>
      <c r="N136" s="14">
        <v>1875</v>
      </c>
      <c r="O136" s="15">
        <f>N136*$S$190</f>
        <v>750000</v>
      </c>
      <c r="P136" s="16">
        <f>+J136*N136</f>
        <v>117750</v>
      </c>
      <c r="Q136" s="15">
        <f>P136*$S$190</f>
        <v>47100000</v>
      </c>
      <c r="S136" s="14">
        <f t="shared" si="184"/>
        <v>1975</v>
      </c>
      <c r="T136" s="15">
        <f>S136*$S$190</f>
        <v>790000</v>
      </c>
      <c r="U136" s="16">
        <f>+J136*S136</f>
        <v>124030</v>
      </c>
      <c r="V136" s="15">
        <f>U136*$S$190</f>
        <v>49612000</v>
      </c>
      <c r="X136" s="14">
        <f t="shared" si="185"/>
        <v>2075</v>
      </c>
      <c r="Y136" s="15">
        <f>X136*$S$190</f>
        <v>830000</v>
      </c>
      <c r="Z136" s="15">
        <f>+J136*X136</f>
        <v>130310</v>
      </c>
      <c r="AA136" s="15">
        <f>Z136*$S$190</f>
        <v>52124000</v>
      </c>
      <c r="AC136" s="14">
        <f t="shared" si="186"/>
        <v>2150</v>
      </c>
      <c r="AD136" s="15">
        <f>AC136*$S$190</f>
        <v>860000</v>
      </c>
      <c r="AE136" s="15">
        <f>G136*AC136+(H136+I136)*AC136/2</f>
        <v>135020</v>
      </c>
      <c r="AF136" s="15">
        <f>AE136*$S$190</f>
        <v>54008000</v>
      </c>
      <c r="AG136" s="192"/>
      <c r="AH136" s="192"/>
      <c r="AI136" s="192"/>
      <c r="AJ136" s="192"/>
    </row>
    <row r="137" spans="2:36" ht="13.8" customHeight="1" x14ac:dyDescent="0.25">
      <c r="B137" s="191"/>
      <c r="C137" s="12">
        <v>98</v>
      </c>
      <c r="D137" s="81" t="s">
        <v>26</v>
      </c>
      <c r="E137" s="12">
        <v>1</v>
      </c>
      <c r="F137" s="86" t="s">
        <v>11</v>
      </c>
      <c r="G137" s="12">
        <v>66.8</v>
      </c>
      <c r="H137" s="12"/>
      <c r="I137" s="12">
        <v>0</v>
      </c>
      <c r="J137" s="12">
        <f t="shared" si="183"/>
        <v>66.8</v>
      </c>
      <c r="L137" s="17" t="s">
        <v>10</v>
      </c>
      <c r="N137" s="14">
        <v>1875</v>
      </c>
      <c r="O137" s="15">
        <f>N137*$S$190</f>
        <v>750000</v>
      </c>
      <c r="P137" s="16">
        <f>+J137*N137</f>
        <v>125250</v>
      </c>
      <c r="Q137" s="15">
        <f>P137*$S$190</f>
        <v>50100000</v>
      </c>
      <c r="S137" s="14">
        <f t="shared" si="184"/>
        <v>1975</v>
      </c>
      <c r="T137" s="15">
        <f>S137*$S$190</f>
        <v>790000</v>
      </c>
      <c r="U137" s="16">
        <f>+J137*S137</f>
        <v>131930</v>
      </c>
      <c r="V137" s="15">
        <f>U137*$S$190</f>
        <v>52772000</v>
      </c>
      <c r="X137" s="14">
        <f t="shared" si="185"/>
        <v>2075</v>
      </c>
      <c r="Y137" s="15">
        <f>X137*$S$190</f>
        <v>830000</v>
      </c>
      <c r="Z137" s="15">
        <f>+J137*X137</f>
        <v>138610</v>
      </c>
      <c r="AA137" s="15">
        <f>Z137*$S$190</f>
        <v>55444000</v>
      </c>
      <c r="AC137" s="14">
        <f t="shared" si="186"/>
        <v>2150</v>
      </c>
      <c r="AD137" s="15">
        <f>AC137*$S$190</f>
        <v>860000</v>
      </c>
      <c r="AE137" s="15">
        <f>G137*AC137+(H137+I137)*AC137/2</f>
        <v>143620</v>
      </c>
      <c r="AF137" s="15">
        <f>AE137*$S$190</f>
        <v>57448000</v>
      </c>
      <c r="AG137" s="192"/>
      <c r="AH137" s="192"/>
      <c r="AI137" s="192"/>
      <c r="AJ137" s="192"/>
    </row>
    <row r="138" spans="2:36" ht="14.4" customHeight="1" x14ac:dyDescent="0.25">
      <c r="B138" s="191"/>
      <c r="C138" s="12">
        <v>99</v>
      </c>
      <c r="D138" s="81" t="s">
        <v>90</v>
      </c>
      <c r="E138" s="12">
        <v>1</v>
      </c>
      <c r="F138" s="86" t="s">
        <v>11</v>
      </c>
      <c r="G138" s="12">
        <v>68.900000000000006</v>
      </c>
      <c r="H138" s="12"/>
      <c r="I138" s="12">
        <v>0</v>
      </c>
      <c r="J138" s="12">
        <f t="shared" si="183"/>
        <v>68.900000000000006</v>
      </c>
      <c r="L138" s="17"/>
      <c r="N138" s="14">
        <v>1825</v>
      </c>
      <c r="O138" s="15">
        <f>N138*$S$190</f>
        <v>730000</v>
      </c>
      <c r="P138" s="16">
        <f>+J138*N138</f>
        <v>125742.50000000001</v>
      </c>
      <c r="Q138" s="15">
        <f>P138*$S$190</f>
        <v>50297000.000000007</v>
      </c>
      <c r="S138" s="14">
        <f t="shared" si="184"/>
        <v>1925</v>
      </c>
      <c r="T138" s="15">
        <f>S138*$S$190</f>
        <v>770000</v>
      </c>
      <c r="U138" s="16">
        <f>+J138*S138</f>
        <v>132632.5</v>
      </c>
      <c r="V138" s="15">
        <f>U138*$S$190</f>
        <v>53053000</v>
      </c>
      <c r="X138" s="14">
        <f t="shared" si="185"/>
        <v>2025</v>
      </c>
      <c r="Y138" s="15">
        <f>X138*$S$190</f>
        <v>810000</v>
      </c>
      <c r="Z138" s="15">
        <f>+J138*X138</f>
        <v>139522.5</v>
      </c>
      <c r="AA138" s="15">
        <f>Z138*$S$190</f>
        <v>55809000</v>
      </c>
      <c r="AC138" s="14">
        <f t="shared" si="186"/>
        <v>2100</v>
      </c>
      <c r="AD138" s="15">
        <f>AC138*$S$190</f>
        <v>840000</v>
      </c>
      <c r="AE138" s="15">
        <f>G138*AC138+(H138+I138)*AC138/2</f>
        <v>144690</v>
      </c>
      <c r="AF138" s="15">
        <f>AE138*$S$190</f>
        <v>57876000</v>
      </c>
      <c r="AG138" s="22"/>
      <c r="AH138" s="22"/>
      <c r="AI138" s="22"/>
      <c r="AJ138" s="22"/>
    </row>
    <row r="139" spans="2:36" x14ac:dyDescent="0.25">
      <c r="C139" s="18"/>
      <c r="D139" s="82"/>
      <c r="E139" s="18"/>
      <c r="F139" s="87"/>
      <c r="G139" s="19">
        <f>SUM(G132:G138)</f>
        <v>503</v>
      </c>
      <c r="H139" s="19">
        <f>SUM(H132:I138)</f>
        <v>0</v>
      </c>
      <c r="I139" s="19">
        <f>SUM(I132:I137)</f>
        <v>0</v>
      </c>
      <c r="J139" s="19">
        <f>SUM(J132:J138)</f>
        <v>503</v>
      </c>
      <c r="N139" s="104">
        <f>+P139/J139</f>
        <v>1879.7316103379721</v>
      </c>
      <c r="O139" s="20"/>
      <c r="P139" s="21">
        <f>SUM(P132:P138)</f>
        <v>945505</v>
      </c>
      <c r="Q139" s="21">
        <f>SUM(Q132:Q138)</f>
        <v>378202000</v>
      </c>
      <c r="S139" s="104">
        <f>+U139/J139</f>
        <v>1979.7316103379721</v>
      </c>
      <c r="T139" s="20"/>
      <c r="U139" s="21">
        <f>SUM(U132:U138)</f>
        <v>995805</v>
      </c>
      <c r="V139" s="21">
        <f>SUM(V132:V138)</f>
        <v>398322000</v>
      </c>
      <c r="X139" s="104">
        <f>+Z139/J139</f>
        <v>2079.7316103379721</v>
      </c>
      <c r="Y139" s="20">
        <f>X139*$S$190</f>
        <v>831892.64413518889</v>
      </c>
      <c r="Z139" s="21">
        <f>SUM(Z132:Z138)</f>
        <v>1046105</v>
      </c>
      <c r="AA139" s="21">
        <f>SUM(AA132:AA138)</f>
        <v>418442000</v>
      </c>
      <c r="AC139" s="2">
        <f t="shared" si="186"/>
        <v>2154.7316103379721</v>
      </c>
      <c r="AD139" s="20">
        <f>AC139*$S$190</f>
        <v>861892.64413518889</v>
      </c>
      <c r="AE139" s="21">
        <f>SUM(AE132:AE138)</f>
        <v>756090</v>
      </c>
      <c r="AF139" s="21">
        <f>SUM(AF132:AF138)</f>
        <v>302436000</v>
      </c>
      <c r="AG139" s="193"/>
      <c r="AH139" s="193"/>
      <c r="AI139" s="193"/>
      <c r="AJ139" s="193"/>
    </row>
    <row r="140" spans="2:36" x14ac:dyDescent="0.25">
      <c r="C140" s="18"/>
      <c r="D140" s="18"/>
      <c r="E140" s="18"/>
      <c r="G140" s="19"/>
      <c r="H140" s="19"/>
      <c r="I140" s="19"/>
      <c r="J140" s="19"/>
      <c r="N140" s="2"/>
      <c r="O140" s="20"/>
      <c r="P140" s="21"/>
      <c r="Q140" s="21"/>
      <c r="S140" s="2"/>
      <c r="T140" s="20"/>
      <c r="U140" s="21"/>
      <c r="V140" s="21"/>
      <c r="X140" s="2"/>
      <c r="Y140" s="20"/>
      <c r="Z140" s="21"/>
      <c r="AA140" s="21"/>
      <c r="AC140" s="2"/>
      <c r="AD140" s="20"/>
      <c r="AE140" s="21"/>
      <c r="AF140" s="21"/>
      <c r="AG140" s="2"/>
      <c r="AH140" s="2"/>
      <c r="AI140" s="2"/>
      <c r="AJ140" s="2"/>
    </row>
    <row r="141" spans="2:36" ht="13.8" customHeight="1" x14ac:dyDescent="0.25">
      <c r="B141" s="191">
        <v>17</v>
      </c>
      <c r="C141" s="12">
        <v>100</v>
      </c>
      <c r="D141" s="81" t="s">
        <v>90</v>
      </c>
      <c r="E141" s="12">
        <v>1</v>
      </c>
      <c r="F141" s="86" t="s">
        <v>11</v>
      </c>
      <c r="G141" s="12">
        <v>62.6</v>
      </c>
      <c r="H141" s="12"/>
      <c r="I141" s="12">
        <v>0</v>
      </c>
      <c r="J141" s="12">
        <f t="shared" ref="J141:J145" si="197">G141+H141</f>
        <v>62.6</v>
      </c>
      <c r="L141" s="13" t="s">
        <v>9</v>
      </c>
      <c r="N141" s="14">
        <v>1875</v>
      </c>
      <c r="O141" s="15">
        <f>N141*$S$190</f>
        <v>750000</v>
      </c>
      <c r="P141" s="16">
        <f>+J141*N141</f>
        <v>117375</v>
      </c>
      <c r="Q141" s="15">
        <f>P141*$S$190</f>
        <v>46950000</v>
      </c>
      <c r="S141" s="14">
        <f t="shared" ref="S141:S142" si="198">N141+100</f>
        <v>1975</v>
      </c>
      <c r="T141" s="15">
        <f>S141*$S$190</f>
        <v>790000</v>
      </c>
      <c r="U141" s="16">
        <f>+J141*S141</f>
        <v>123635</v>
      </c>
      <c r="V141" s="15">
        <f>U141*$S$190</f>
        <v>49454000</v>
      </c>
      <c r="X141" s="14">
        <f>+S141+100</f>
        <v>2075</v>
      </c>
      <c r="Y141" s="15">
        <f>X141*$S$190</f>
        <v>830000</v>
      </c>
      <c r="Z141" s="15">
        <f>+J141*X141</f>
        <v>129895</v>
      </c>
      <c r="AA141" s="15">
        <f>Z141*$S$190</f>
        <v>51958000</v>
      </c>
      <c r="AC141" s="14">
        <f>X141+75</f>
        <v>2150</v>
      </c>
      <c r="AD141" s="15">
        <f>AC141*$S$190</f>
        <v>860000</v>
      </c>
      <c r="AE141" s="15">
        <f>G141*AC141+(H141+I141)*AC141/2</f>
        <v>134590</v>
      </c>
      <c r="AF141" s="15">
        <f>AE141*$S$190</f>
        <v>53836000</v>
      </c>
      <c r="AG141" s="192"/>
      <c r="AH141" s="192"/>
      <c r="AI141" s="192"/>
      <c r="AJ141" s="192"/>
    </row>
    <row r="142" spans="2:36" ht="13.8" customHeight="1" x14ac:dyDescent="0.25">
      <c r="B142" s="191"/>
      <c r="C142" s="12">
        <v>101</v>
      </c>
      <c r="D142" s="81" t="s">
        <v>90</v>
      </c>
      <c r="E142" s="12">
        <v>2</v>
      </c>
      <c r="F142" s="86" t="s">
        <v>8</v>
      </c>
      <c r="G142" s="12">
        <v>91.5</v>
      </c>
      <c r="H142" s="12"/>
      <c r="I142" s="12">
        <v>0</v>
      </c>
      <c r="J142" s="12">
        <f t="shared" si="197"/>
        <v>91.5</v>
      </c>
      <c r="L142" s="17" t="s">
        <v>10</v>
      </c>
      <c r="N142" s="14">
        <v>1975</v>
      </c>
      <c r="O142" s="15">
        <f>N142*$S$190</f>
        <v>790000</v>
      </c>
      <c r="P142" s="16">
        <f>+J142*N142</f>
        <v>180712.5</v>
      </c>
      <c r="Q142" s="15">
        <f>P142*$S$190</f>
        <v>72285000</v>
      </c>
      <c r="S142" s="14">
        <f t="shared" si="198"/>
        <v>2075</v>
      </c>
      <c r="T142" s="15">
        <f>S142*$S$190</f>
        <v>830000</v>
      </c>
      <c r="U142" s="16">
        <f>+J142*S142</f>
        <v>189862.5</v>
      </c>
      <c r="V142" s="15">
        <f>U142*$S$190</f>
        <v>75945000</v>
      </c>
      <c r="X142" s="14">
        <f t="shared" ref="X142:X147" si="199">+S142+100</f>
        <v>2175</v>
      </c>
      <c r="Y142" s="15">
        <f>X142*$S$190</f>
        <v>870000</v>
      </c>
      <c r="Z142" s="15">
        <f>+J142*X142</f>
        <v>199012.5</v>
      </c>
      <c r="AA142" s="15">
        <f>Z142*$S$190</f>
        <v>79605000</v>
      </c>
      <c r="AC142" s="14">
        <f t="shared" ref="AC142" si="200">X142+75</f>
        <v>2250</v>
      </c>
      <c r="AD142" s="15">
        <f>AC142*$S$190</f>
        <v>900000</v>
      </c>
      <c r="AE142" s="15">
        <f>G142*AC142+(H142+I142)*AC142/2</f>
        <v>205875</v>
      </c>
      <c r="AF142" s="15">
        <f>AE142*$S$190</f>
        <v>82350000</v>
      </c>
      <c r="AG142" s="192"/>
      <c r="AH142" s="192"/>
      <c r="AI142" s="192"/>
      <c r="AJ142" s="192"/>
    </row>
    <row r="143" spans="2:36" ht="13.8" customHeight="1" x14ac:dyDescent="0.25">
      <c r="B143" s="191"/>
      <c r="C143" s="12">
        <v>102</v>
      </c>
      <c r="D143" s="81" t="s">
        <v>91</v>
      </c>
      <c r="E143" s="12">
        <v>2</v>
      </c>
      <c r="F143" s="86"/>
      <c r="G143" s="12">
        <v>87.6</v>
      </c>
      <c r="H143" s="12"/>
      <c r="I143" s="12"/>
      <c r="J143" s="12">
        <f t="shared" si="197"/>
        <v>87.6</v>
      </c>
      <c r="L143" s="17"/>
      <c r="N143" s="14">
        <v>1975</v>
      </c>
      <c r="O143" s="15">
        <f t="shared" ref="O143:O144" si="201">N143*$S$190</f>
        <v>790000</v>
      </c>
      <c r="P143" s="16">
        <f t="shared" ref="P143:P144" si="202">+J143*N143</f>
        <v>173010</v>
      </c>
      <c r="Q143" s="15">
        <f t="shared" ref="Q143:Q144" si="203">P143*$S$190</f>
        <v>69204000</v>
      </c>
      <c r="S143" s="14">
        <f t="shared" ref="S143:S144" si="204">N143+100</f>
        <v>2075</v>
      </c>
      <c r="T143" s="15">
        <f t="shared" ref="T143:T144" si="205">S143*$S$190</f>
        <v>830000</v>
      </c>
      <c r="U143" s="16">
        <f t="shared" ref="U143:U144" si="206">+J143*S143</f>
        <v>181770</v>
      </c>
      <c r="V143" s="15">
        <f t="shared" ref="V143:V144" si="207">U143*$S$190</f>
        <v>72708000</v>
      </c>
      <c r="X143" s="14">
        <f t="shared" si="199"/>
        <v>2175</v>
      </c>
      <c r="Y143" s="15">
        <f t="shared" ref="Y143:Y144" si="208">X143*$S$190</f>
        <v>870000</v>
      </c>
      <c r="Z143" s="15">
        <f t="shared" ref="Z143:Z144" si="209">+J143*X143</f>
        <v>190530</v>
      </c>
      <c r="AA143" s="15">
        <f t="shared" ref="AA143:AA144" si="210">Z143*$S$190</f>
        <v>76212000</v>
      </c>
      <c r="AC143" s="14"/>
      <c r="AD143" s="15"/>
      <c r="AE143" s="15"/>
      <c r="AF143" s="15"/>
      <c r="AG143" s="22"/>
      <c r="AH143" s="22"/>
      <c r="AI143" s="22"/>
      <c r="AJ143" s="22"/>
    </row>
    <row r="144" spans="2:36" ht="13.8" customHeight="1" x14ac:dyDescent="0.25">
      <c r="B144" s="191"/>
      <c r="C144" s="12">
        <v>103</v>
      </c>
      <c r="D144" s="81" t="s">
        <v>26</v>
      </c>
      <c r="E144" s="12">
        <v>1</v>
      </c>
      <c r="F144" s="86"/>
      <c r="G144" s="12">
        <v>62.8</v>
      </c>
      <c r="H144" s="12"/>
      <c r="I144" s="12"/>
      <c r="J144" s="12">
        <f t="shared" si="197"/>
        <v>62.8</v>
      </c>
      <c r="L144" s="17"/>
      <c r="N144" s="14">
        <v>1925</v>
      </c>
      <c r="O144" s="15">
        <f t="shared" si="201"/>
        <v>770000</v>
      </c>
      <c r="P144" s="16">
        <f t="shared" si="202"/>
        <v>120890</v>
      </c>
      <c r="Q144" s="15">
        <f t="shared" si="203"/>
        <v>48356000</v>
      </c>
      <c r="S144" s="14">
        <f t="shared" si="204"/>
        <v>2025</v>
      </c>
      <c r="T144" s="15">
        <f t="shared" si="205"/>
        <v>810000</v>
      </c>
      <c r="U144" s="16">
        <f t="shared" si="206"/>
        <v>127170</v>
      </c>
      <c r="V144" s="15">
        <f t="shared" si="207"/>
        <v>50868000</v>
      </c>
      <c r="X144" s="14">
        <f t="shared" si="199"/>
        <v>2125</v>
      </c>
      <c r="Y144" s="15">
        <f t="shared" si="208"/>
        <v>850000</v>
      </c>
      <c r="Z144" s="15">
        <f t="shared" si="209"/>
        <v>133450</v>
      </c>
      <c r="AA144" s="15">
        <f t="shared" si="210"/>
        <v>53380000</v>
      </c>
      <c r="AC144" s="14"/>
      <c r="AD144" s="15"/>
      <c r="AE144" s="15"/>
      <c r="AF144" s="15"/>
      <c r="AG144" s="22"/>
      <c r="AH144" s="22"/>
      <c r="AI144" s="22"/>
      <c r="AJ144" s="22"/>
    </row>
    <row r="145" spans="2:36" ht="13.8" customHeight="1" x14ac:dyDescent="0.25">
      <c r="B145" s="191"/>
      <c r="C145" s="12">
        <v>104</v>
      </c>
      <c r="D145" s="81" t="s">
        <v>26</v>
      </c>
      <c r="E145" s="12">
        <v>1</v>
      </c>
      <c r="F145" s="86" t="s">
        <v>8</v>
      </c>
      <c r="G145" s="12">
        <v>62.8</v>
      </c>
      <c r="H145" s="12"/>
      <c r="I145" s="12">
        <v>0</v>
      </c>
      <c r="J145" s="12">
        <f t="shared" si="197"/>
        <v>62.8</v>
      </c>
      <c r="L145" s="17" t="s">
        <v>10</v>
      </c>
      <c r="N145" s="14">
        <v>1925</v>
      </c>
      <c r="O145" s="15">
        <f>N145*$S$190</f>
        <v>770000</v>
      </c>
      <c r="P145" s="16">
        <f>+J145*N145</f>
        <v>120890</v>
      </c>
      <c r="Q145" s="15">
        <f>P145*$S$190</f>
        <v>48356000</v>
      </c>
      <c r="S145" s="14">
        <f t="shared" ref="S145:S147" si="211">N145+100</f>
        <v>2025</v>
      </c>
      <c r="T145" s="15">
        <f>S145*$S$190</f>
        <v>810000</v>
      </c>
      <c r="U145" s="16">
        <f>+J145*S145</f>
        <v>127170</v>
      </c>
      <c r="V145" s="15">
        <f>U145*$S$190</f>
        <v>50868000</v>
      </c>
      <c r="X145" s="14">
        <f t="shared" si="199"/>
        <v>2125</v>
      </c>
      <c r="Y145" s="15">
        <f>X145*$S$190</f>
        <v>850000</v>
      </c>
      <c r="Z145" s="15">
        <f>+J145*X145</f>
        <v>133450</v>
      </c>
      <c r="AA145" s="15">
        <f>Z145*$S$190</f>
        <v>53380000</v>
      </c>
      <c r="AC145" s="14">
        <f t="shared" ref="AC145:AC148" si="212">X145+75</f>
        <v>2200</v>
      </c>
      <c r="AD145" s="15">
        <f>AC145*$S$190</f>
        <v>880000</v>
      </c>
      <c r="AE145" s="15">
        <f>G145*AC145+(H145+I145)*AC145/2</f>
        <v>138160</v>
      </c>
      <c r="AF145" s="15">
        <f>AE145*$S$190</f>
        <v>55264000</v>
      </c>
      <c r="AG145" s="192"/>
      <c r="AH145" s="192"/>
      <c r="AI145" s="192"/>
      <c r="AJ145" s="192"/>
    </row>
    <row r="146" spans="2:36" ht="13.8" customHeight="1" x14ac:dyDescent="0.25">
      <c r="B146" s="191"/>
      <c r="C146" s="12">
        <v>105</v>
      </c>
      <c r="D146" s="81" t="s">
        <v>26</v>
      </c>
      <c r="E146" s="12">
        <v>1</v>
      </c>
      <c r="F146" s="86" t="s">
        <v>11</v>
      </c>
      <c r="G146" s="12">
        <v>66.8</v>
      </c>
      <c r="H146" s="12"/>
      <c r="I146" s="12">
        <v>0</v>
      </c>
      <c r="J146" s="12">
        <f t="shared" ref="J146:J147" si="213">G146+H146</f>
        <v>66.8</v>
      </c>
      <c r="L146" s="17" t="s">
        <v>10</v>
      </c>
      <c r="N146" s="14">
        <v>1925</v>
      </c>
      <c r="O146" s="15">
        <f>N146*$S$190</f>
        <v>770000</v>
      </c>
      <c r="P146" s="16">
        <f>+J146*N146</f>
        <v>128590</v>
      </c>
      <c r="Q146" s="15">
        <f>P146*$S$190</f>
        <v>51436000</v>
      </c>
      <c r="S146" s="14">
        <f t="shared" si="211"/>
        <v>2025</v>
      </c>
      <c r="T146" s="15">
        <f>S146*$S$190</f>
        <v>810000</v>
      </c>
      <c r="U146" s="16">
        <f>+J146*S146</f>
        <v>135270</v>
      </c>
      <c r="V146" s="15">
        <f>U146*$S$190</f>
        <v>54108000</v>
      </c>
      <c r="X146" s="14">
        <f t="shared" si="199"/>
        <v>2125</v>
      </c>
      <c r="Y146" s="15">
        <f>X146*$S$190</f>
        <v>850000</v>
      </c>
      <c r="Z146" s="15">
        <f>+J146*X146</f>
        <v>141950</v>
      </c>
      <c r="AA146" s="15">
        <f>Z146*$S$190</f>
        <v>56780000</v>
      </c>
      <c r="AC146" s="14">
        <f t="shared" si="212"/>
        <v>2200</v>
      </c>
      <c r="AD146" s="15">
        <f>AC146*$S$190</f>
        <v>880000</v>
      </c>
      <c r="AE146" s="15">
        <f>G146*AC146+(H146+I146)*AC146/2</f>
        <v>146960</v>
      </c>
      <c r="AF146" s="15">
        <f>AE146*$S$190</f>
        <v>58784000</v>
      </c>
      <c r="AG146" s="192"/>
      <c r="AH146" s="192"/>
      <c r="AI146" s="192"/>
      <c r="AJ146" s="192"/>
    </row>
    <row r="147" spans="2:36" ht="14.4" customHeight="1" x14ac:dyDescent="0.25">
      <c r="B147" s="191"/>
      <c r="C147" s="12">
        <v>106</v>
      </c>
      <c r="D147" s="81" t="s">
        <v>90</v>
      </c>
      <c r="E147" s="12">
        <v>1</v>
      </c>
      <c r="F147" s="86" t="s">
        <v>11</v>
      </c>
      <c r="G147" s="12">
        <v>68.900000000000006</v>
      </c>
      <c r="H147" s="12"/>
      <c r="I147" s="12">
        <v>0</v>
      </c>
      <c r="J147" s="12">
        <f t="shared" si="213"/>
        <v>68.900000000000006</v>
      </c>
      <c r="L147" s="17"/>
      <c r="N147" s="14">
        <v>1875</v>
      </c>
      <c r="O147" s="15">
        <f>N147*$S$190</f>
        <v>750000</v>
      </c>
      <c r="P147" s="16">
        <f>+J147*N147</f>
        <v>129187.50000000001</v>
      </c>
      <c r="Q147" s="15">
        <f>P147*$S$190</f>
        <v>51675000.000000007</v>
      </c>
      <c r="S147" s="14">
        <f t="shared" si="211"/>
        <v>1975</v>
      </c>
      <c r="T147" s="15">
        <f>S147*$S$190</f>
        <v>790000</v>
      </c>
      <c r="U147" s="16">
        <f>+J147*S147</f>
        <v>136077.5</v>
      </c>
      <c r="V147" s="15">
        <f>U147*$S$190</f>
        <v>54431000</v>
      </c>
      <c r="X147" s="14">
        <f t="shared" si="199"/>
        <v>2075</v>
      </c>
      <c r="Y147" s="15">
        <f>X147*$S$190</f>
        <v>830000</v>
      </c>
      <c r="Z147" s="15">
        <f>+J147*X147</f>
        <v>142967.5</v>
      </c>
      <c r="AA147" s="15">
        <f>Z147*$S$190</f>
        <v>57187000</v>
      </c>
      <c r="AC147" s="14">
        <f t="shared" si="212"/>
        <v>2150</v>
      </c>
      <c r="AD147" s="15">
        <f>AC147*$S$190</f>
        <v>860000</v>
      </c>
      <c r="AE147" s="15">
        <f>G147*AC147+(H147+I147)*AC147/2</f>
        <v>148135</v>
      </c>
      <c r="AF147" s="15">
        <f>AE147*$S$190</f>
        <v>59254000</v>
      </c>
      <c r="AG147" s="22"/>
      <c r="AH147" s="22"/>
      <c r="AI147" s="22"/>
      <c r="AJ147" s="22"/>
    </row>
    <row r="148" spans="2:36" x14ac:dyDescent="0.25">
      <c r="C148" s="18"/>
      <c r="D148" s="82"/>
      <c r="E148" s="18"/>
      <c r="F148" s="87"/>
      <c r="G148" s="19">
        <f>SUM(G141:G147)</f>
        <v>503</v>
      </c>
      <c r="H148" s="19">
        <f>SUM(H141:I147)</f>
        <v>0</v>
      </c>
      <c r="I148" s="19">
        <f>SUM(I141:I146)</f>
        <v>0</v>
      </c>
      <c r="J148" s="19">
        <f>SUM(J141:J147)</f>
        <v>503</v>
      </c>
      <c r="N148" s="104">
        <f>+P148/J148</f>
        <v>1929.7316103379721</v>
      </c>
      <c r="O148" s="20"/>
      <c r="P148" s="21">
        <f>SUM(P141:P147)</f>
        <v>970655</v>
      </c>
      <c r="Q148" s="21">
        <f>SUM(Q141:Q147)</f>
        <v>388262000</v>
      </c>
      <c r="S148" s="104">
        <f>+U148/J148</f>
        <v>2029.7316103379721</v>
      </c>
      <c r="T148" s="20"/>
      <c r="U148" s="21">
        <f>SUM(U141:U147)</f>
        <v>1020955</v>
      </c>
      <c r="V148" s="21">
        <f>SUM(V141:V147)</f>
        <v>408382000</v>
      </c>
      <c r="X148" s="104">
        <f>+Z148/J148</f>
        <v>2129.7316103379721</v>
      </c>
      <c r="Y148" s="20">
        <f>X148*$S$190</f>
        <v>851892.64413518889</v>
      </c>
      <c r="Z148" s="21">
        <f>SUM(Z141:Z147)</f>
        <v>1071255</v>
      </c>
      <c r="AA148" s="21">
        <f>SUM(AA141:AA147)</f>
        <v>428502000</v>
      </c>
      <c r="AC148" s="2">
        <f t="shared" si="212"/>
        <v>2204.7316103379721</v>
      </c>
      <c r="AD148" s="20">
        <f>AC148*$S$190</f>
        <v>881892.64413518889</v>
      </c>
      <c r="AE148" s="21">
        <f>SUM(AE141:AE147)</f>
        <v>773720</v>
      </c>
      <c r="AF148" s="21">
        <f>SUM(AF141:AF147)</f>
        <v>309488000</v>
      </c>
      <c r="AG148" s="193"/>
      <c r="AH148" s="193"/>
      <c r="AI148" s="193"/>
      <c r="AJ148" s="193"/>
    </row>
    <row r="149" spans="2:36" x14ac:dyDescent="0.25">
      <c r="C149" s="18"/>
      <c r="D149" s="82"/>
      <c r="E149" s="18"/>
      <c r="F149" s="87"/>
      <c r="G149" s="19"/>
      <c r="H149" s="19"/>
      <c r="I149" s="19"/>
      <c r="J149" s="19"/>
      <c r="N149" s="104"/>
      <c r="O149" s="20"/>
      <c r="P149" s="21"/>
      <c r="Q149" s="21"/>
      <c r="S149" s="104"/>
      <c r="T149" s="20"/>
      <c r="U149" s="21"/>
      <c r="V149" s="21"/>
      <c r="X149" s="104"/>
      <c r="Y149" s="20"/>
      <c r="Z149" s="21"/>
      <c r="AA149" s="21"/>
      <c r="AC149" s="2"/>
      <c r="AD149" s="20"/>
      <c r="AE149" s="21"/>
      <c r="AF149" s="21"/>
      <c r="AG149" s="2"/>
      <c r="AH149" s="2"/>
      <c r="AI149" s="2"/>
      <c r="AJ149" s="2"/>
    </row>
    <row r="150" spans="2:36" ht="13.8" customHeight="1" x14ac:dyDescent="0.25">
      <c r="B150" s="191">
        <v>18</v>
      </c>
      <c r="C150" s="12">
        <v>107</v>
      </c>
      <c r="D150" s="81" t="s">
        <v>90</v>
      </c>
      <c r="E150" s="12">
        <v>1</v>
      </c>
      <c r="F150" s="86" t="s">
        <v>11</v>
      </c>
      <c r="G150" s="12">
        <v>62.6</v>
      </c>
      <c r="H150" s="12"/>
      <c r="I150" s="12">
        <v>0</v>
      </c>
      <c r="J150" s="12">
        <f t="shared" ref="J150:J154" si="214">G150+H150</f>
        <v>62.6</v>
      </c>
      <c r="L150" s="13" t="s">
        <v>9</v>
      </c>
      <c r="N150" s="14">
        <v>1875</v>
      </c>
      <c r="O150" s="15">
        <f>N150*$S$190</f>
        <v>750000</v>
      </c>
      <c r="P150" s="16">
        <f>+J150*N150</f>
        <v>117375</v>
      </c>
      <c r="Q150" s="15">
        <f>P150*$S$190</f>
        <v>46950000</v>
      </c>
      <c r="S150" s="14">
        <f t="shared" ref="S150:S151" si="215">N150+100</f>
        <v>1975</v>
      </c>
      <c r="T150" s="15">
        <f>S150*$S$190</f>
        <v>790000</v>
      </c>
      <c r="U150" s="16">
        <f>+J150*S150</f>
        <v>123635</v>
      </c>
      <c r="V150" s="15">
        <f>U150*$S$190</f>
        <v>49454000</v>
      </c>
      <c r="X150" s="14">
        <f>+S150+100</f>
        <v>2075</v>
      </c>
      <c r="Y150" s="15">
        <f>X150*$S$190</f>
        <v>830000</v>
      </c>
      <c r="Z150" s="15">
        <f>+J150*X150</f>
        <v>129895</v>
      </c>
      <c r="AA150" s="15">
        <f>Z150*$S$190</f>
        <v>51958000</v>
      </c>
      <c r="AC150" s="14">
        <f>X150+75</f>
        <v>2150</v>
      </c>
      <c r="AD150" s="15">
        <f>AC150*$S$190</f>
        <v>860000</v>
      </c>
      <c r="AE150" s="15">
        <f>G150*AC150+(H150+I150)*AC150/2</f>
        <v>134590</v>
      </c>
      <c r="AF150" s="15">
        <f>AE150*$S$190</f>
        <v>53836000</v>
      </c>
      <c r="AG150" s="192"/>
      <c r="AH150" s="192"/>
      <c r="AI150" s="192"/>
      <c r="AJ150" s="192"/>
    </row>
    <row r="151" spans="2:36" ht="13.8" customHeight="1" x14ac:dyDescent="0.25">
      <c r="B151" s="191"/>
      <c r="C151" s="12">
        <v>108</v>
      </c>
      <c r="D151" s="81" t="s">
        <v>90</v>
      </c>
      <c r="E151" s="12">
        <v>2</v>
      </c>
      <c r="F151" s="86" t="s">
        <v>8</v>
      </c>
      <c r="G151" s="12">
        <v>91.5</v>
      </c>
      <c r="H151" s="12"/>
      <c r="I151" s="12">
        <v>0</v>
      </c>
      <c r="J151" s="12">
        <f t="shared" si="214"/>
        <v>91.5</v>
      </c>
      <c r="L151" s="17" t="s">
        <v>10</v>
      </c>
      <c r="N151" s="14">
        <v>2025</v>
      </c>
      <c r="O151" s="15">
        <f>N151*$S$190</f>
        <v>810000</v>
      </c>
      <c r="P151" s="16">
        <f>+J151*N151</f>
        <v>185287.5</v>
      </c>
      <c r="Q151" s="15">
        <f>P151*$S$190</f>
        <v>74115000</v>
      </c>
      <c r="S151" s="14">
        <f t="shared" si="215"/>
        <v>2125</v>
      </c>
      <c r="T151" s="15">
        <f>S151*$S$190</f>
        <v>850000</v>
      </c>
      <c r="U151" s="16">
        <f>+J151*S151</f>
        <v>194437.5</v>
      </c>
      <c r="V151" s="15">
        <f>U151*$S$190</f>
        <v>77775000</v>
      </c>
      <c r="X151" s="14">
        <f t="shared" ref="X151:X156" si="216">+S151+100</f>
        <v>2225</v>
      </c>
      <c r="Y151" s="15">
        <f>X151*$S$190</f>
        <v>890000</v>
      </c>
      <c r="Z151" s="15">
        <f>+J151*X151</f>
        <v>203587.5</v>
      </c>
      <c r="AA151" s="15">
        <f>Z151*$S$190</f>
        <v>81435000</v>
      </c>
      <c r="AC151" s="14">
        <f t="shared" ref="AC151" si="217">X151+75</f>
        <v>2300</v>
      </c>
      <c r="AD151" s="15">
        <f>AC151*$S$190</f>
        <v>920000</v>
      </c>
      <c r="AE151" s="15">
        <f>G151*AC151+(H151+I151)*AC151/2</f>
        <v>210450</v>
      </c>
      <c r="AF151" s="15">
        <f>AE151*$S$190</f>
        <v>84180000</v>
      </c>
      <c r="AG151" s="192"/>
      <c r="AH151" s="192"/>
      <c r="AI151" s="192"/>
      <c r="AJ151" s="192"/>
    </row>
    <row r="152" spans="2:36" ht="13.8" customHeight="1" x14ac:dyDescent="0.25">
      <c r="B152" s="191"/>
      <c r="C152" s="12">
        <v>109</v>
      </c>
      <c r="D152" s="81" t="s">
        <v>91</v>
      </c>
      <c r="E152" s="12">
        <v>2</v>
      </c>
      <c r="F152" s="86"/>
      <c r="G152" s="12">
        <v>87.6</v>
      </c>
      <c r="H152" s="12"/>
      <c r="I152" s="12"/>
      <c r="J152" s="12">
        <f t="shared" si="214"/>
        <v>87.6</v>
      </c>
      <c r="L152" s="17"/>
      <c r="N152" s="14">
        <v>2025</v>
      </c>
      <c r="O152" s="15">
        <f t="shared" ref="O152:O153" si="218">N152*$S$190</f>
        <v>810000</v>
      </c>
      <c r="P152" s="16">
        <f t="shared" ref="P152:P153" si="219">+J152*N152</f>
        <v>177390</v>
      </c>
      <c r="Q152" s="15">
        <f t="shared" ref="Q152:Q153" si="220">P152*$S$190</f>
        <v>70956000</v>
      </c>
      <c r="S152" s="14">
        <f t="shared" ref="S152:S153" si="221">N152+100</f>
        <v>2125</v>
      </c>
      <c r="T152" s="15">
        <f t="shared" ref="T152:T153" si="222">S152*$S$190</f>
        <v>850000</v>
      </c>
      <c r="U152" s="16">
        <f t="shared" ref="U152:U153" si="223">+J152*S152</f>
        <v>186150</v>
      </c>
      <c r="V152" s="15">
        <f t="shared" ref="V152:V153" si="224">U152*$S$190</f>
        <v>74460000</v>
      </c>
      <c r="X152" s="14">
        <f t="shared" si="216"/>
        <v>2225</v>
      </c>
      <c r="Y152" s="15">
        <f t="shared" ref="Y152:Y153" si="225">X152*$S$190</f>
        <v>890000</v>
      </c>
      <c r="Z152" s="15">
        <f t="shared" ref="Z152:Z153" si="226">+J152*X152</f>
        <v>194910</v>
      </c>
      <c r="AA152" s="15">
        <f t="shared" ref="AA152:AA153" si="227">Z152*$S$190</f>
        <v>77964000</v>
      </c>
      <c r="AC152" s="14"/>
      <c r="AD152" s="15"/>
      <c r="AE152" s="15"/>
      <c r="AF152" s="15"/>
      <c r="AG152" s="22"/>
      <c r="AH152" s="22"/>
      <c r="AI152" s="22"/>
      <c r="AJ152" s="22"/>
    </row>
    <row r="153" spans="2:36" ht="13.8" customHeight="1" x14ac:dyDescent="0.25">
      <c r="B153" s="191"/>
      <c r="C153" s="12">
        <v>110</v>
      </c>
      <c r="D153" s="81" t="s">
        <v>26</v>
      </c>
      <c r="E153" s="12">
        <v>1</v>
      </c>
      <c r="F153" s="86"/>
      <c r="G153" s="12">
        <v>62.8</v>
      </c>
      <c r="H153" s="12"/>
      <c r="I153" s="12"/>
      <c r="J153" s="12">
        <f t="shared" si="214"/>
        <v>62.8</v>
      </c>
      <c r="L153" s="17"/>
      <c r="N153" s="14">
        <v>1975</v>
      </c>
      <c r="O153" s="15">
        <f t="shared" si="218"/>
        <v>790000</v>
      </c>
      <c r="P153" s="16">
        <f t="shared" si="219"/>
        <v>124030</v>
      </c>
      <c r="Q153" s="15">
        <f t="shared" si="220"/>
        <v>49612000</v>
      </c>
      <c r="S153" s="14">
        <f t="shared" si="221"/>
        <v>2075</v>
      </c>
      <c r="T153" s="15">
        <f t="shared" si="222"/>
        <v>830000</v>
      </c>
      <c r="U153" s="16">
        <f t="shared" si="223"/>
        <v>130310</v>
      </c>
      <c r="V153" s="15">
        <f t="shared" si="224"/>
        <v>52124000</v>
      </c>
      <c r="X153" s="14">
        <f t="shared" si="216"/>
        <v>2175</v>
      </c>
      <c r="Y153" s="15">
        <f t="shared" si="225"/>
        <v>870000</v>
      </c>
      <c r="Z153" s="15">
        <f t="shared" si="226"/>
        <v>136590</v>
      </c>
      <c r="AA153" s="15">
        <f t="shared" si="227"/>
        <v>54636000</v>
      </c>
      <c r="AC153" s="14"/>
      <c r="AD153" s="15"/>
      <c r="AE153" s="15"/>
      <c r="AF153" s="15"/>
      <c r="AG153" s="22"/>
      <c r="AH153" s="22"/>
      <c r="AI153" s="22"/>
      <c r="AJ153" s="22"/>
    </row>
    <row r="154" spans="2:36" ht="13.8" customHeight="1" x14ac:dyDescent="0.25">
      <c r="B154" s="191"/>
      <c r="C154" s="12">
        <v>111</v>
      </c>
      <c r="D154" s="81" t="s">
        <v>26</v>
      </c>
      <c r="E154" s="12">
        <v>1</v>
      </c>
      <c r="F154" s="86" t="s">
        <v>8</v>
      </c>
      <c r="G154" s="12">
        <v>62.8</v>
      </c>
      <c r="H154" s="12"/>
      <c r="I154" s="12">
        <v>0</v>
      </c>
      <c r="J154" s="12">
        <f t="shared" si="214"/>
        <v>62.8</v>
      </c>
      <c r="L154" s="17" t="s">
        <v>10</v>
      </c>
      <c r="N154" s="14">
        <v>1975</v>
      </c>
      <c r="O154" s="15">
        <f>N154*$S$190</f>
        <v>790000</v>
      </c>
      <c r="P154" s="16">
        <f>+J154*N154</f>
        <v>124030</v>
      </c>
      <c r="Q154" s="15">
        <f>P154*$S$190</f>
        <v>49612000</v>
      </c>
      <c r="S154" s="14">
        <f t="shared" ref="S154:S156" si="228">N154+100</f>
        <v>2075</v>
      </c>
      <c r="T154" s="15">
        <f>S154*$S$190</f>
        <v>830000</v>
      </c>
      <c r="U154" s="16">
        <f>+J154*S154</f>
        <v>130310</v>
      </c>
      <c r="V154" s="15">
        <f>U154*$S$190</f>
        <v>52124000</v>
      </c>
      <c r="X154" s="14">
        <f t="shared" si="216"/>
        <v>2175</v>
      </c>
      <c r="Y154" s="15">
        <f>X154*$S$190</f>
        <v>870000</v>
      </c>
      <c r="Z154" s="15">
        <f>+J154*X154</f>
        <v>136590</v>
      </c>
      <c r="AA154" s="15">
        <f>Z154*$S$190</f>
        <v>54636000</v>
      </c>
      <c r="AC154" s="14">
        <f t="shared" ref="AC154:AC157" si="229">X154+75</f>
        <v>2250</v>
      </c>
      <c r="AD154" s="15">
        <f>AC154*$S$190</f>
        <v>900000</v>
      </c>
      <c r="AE154" s="15">
        <f>G154*AC154+(H154+I154)*AC154/2</f>
        <v>141300</v>
      </c>
      <c r="AF154" s="15">
        <f>AE154*$S$190</f>
        <v>56520000</v>
      </c>
      <c r="AG154" s="192"/>
      <c r="AH154" s="192"/>
      <c r="AI154" s="192"/>
      <c r="AJ154" s="192"/>
    </row>
    <row r="155" spans="2:36" ht="13.8" customHeight="1" x14ac:dyDescent="0.25">
      <c r="B155" s="191"/>
      <c r="C155" s="12">
        <v>112</v>
      </c>
      <c r="D155" s="81" t="s">
        <v>26</v>
      </c>
      <c r="E155" s="12">
        <v>1</v>
      </c>
      <c r="F155" s="86" t="s">
        <v>11</v>
      </c>
      <c r="G155" s="12">
        <v>66.8</v>
      </c>
      <c r="H155" s="12"/>
      <c r="I155" s="12">
        <v>0</v>
      </c>
      <c r="J155" s="12">
        <f t="shared" ref="J155:J156" si="230">G155+H155</f>
        <v>66.8</v>
      </c>
      <c r="L155" s="17" t="s">
        <v>10</v>
      </c>
      <c r="N155" s="14">
        <v>1975</v>
      </c>
      <c r="O155" s="15">
        <f>N155*$S$190</f>
        <v>790000</v>
      </c>
      <c r="P155" s="16">
        <f>+J155*N155</f>
        <v>131930</v>
      </c>
      <c r="Q155" s="15">
        <f>P155*$S$190</f>
        <v>52772000</v>
      </c>
      <c r="S155" s="14">
        <f t="shared" si="228"/>
        <v>2075</v>
      </c>
      <c r="T155" s="15">
        <f>S155*$S$190</f>
        <v>830000</v>
      </c>
      <c r="U155" s="16">
        <f>+J155*S155</f>
        <v>138610</v>
      </c>
      <c r="V155" s="15">
        <f>U155*$S$190</f>
        <v>55444000</v>
      </c>
      <c r="X155" s="14">
        <f t="shared" si="216"/>
        <v>2175</v>
      </c>
      <c r="Y155" s="15">
        <f>X155*$S$190</f>
        <v>870000</v>
      </c>
      <c r="Z155" s="15">
        <f>+J155*X155</f>
        <v>145290</v>
      </c>
      <c r="AA155" s="15">
        <f>Z155*$S$190</f>
        <v>58116000</v>
      </c>
      <c r="AC155" s="14">
        <f t="shared" si="229"/>
        <v>2250</v>
      </c>
      <c r="AD155" s="15">
        <f>AC155*$S$190</f>
        <v>900000</v>
      </c>
      <c r="AE155" s="15">
        <f>G155*AC155+(H155+I155)*AC155/2</f>
        <v>150300</v>
      </c>
      <c r="AF155" s="15">
        <f>AE155*$S$190</f>
        <v>60120000</v>
      </c>
      <c r="AG155" s="192"/>
      <c r="AH155" s="192"/>
      <c r="AI155" s="192"/>
      <c r="AJ155" s="192"/>
    </row>
    <row r="156" spans="2:36" ht="14.4" customHeight="1" x14ac:dyDescent="0.25">
      <c r="B156" s="191"/>
      <c r="C156" s="12">
        <v>113</v>
      </c>
      <c r="D156" s="81" t="s">
        <v>90</v>
      </c>
      <c r="E156" s="12">
        <v>1</v>
      </c>
      <c r="F156" s="86" t="s">
        <v>11</v>
      </c>
      <c r="G156" s="12">
        <v>68.900000000000006</v>
      </c>
      <c r="H156" s="12"/>
      <c r="I156" s="12">
        <v>0</v>
      </c>
      <c r="J156" s="12">
        <f t="shared" si="230"/>
        <v>68.900000000000006</v>
      </c>
      <c r="L156" s="17"/>
      <c r="N156" s="14">
        <v>1875</v>
      </c>
      <c r="O156" s="15">
        <f>N156*$S$190</f>
        <v>750000</v>
      </c>
      <c r="P156" s="16">
        <f>+J156*N156</f>
        <v>129187.50000000001</v>
      </c>
      <c r="Q156" s="15">
        <f>P156*$S$190</f>
        <v>51675000.000000007</v>
      </c>
      <c r="S156" s="14">
        <f t="shared" si="228"/>
        <v>1975</v>
      </c>
      <c r="T156" s="15">
        <f>S156*$S$190</f>
        <v>790000</v>
      </c>
      <c r="U156" s="16">
        <f>+J156*S156</f>
        <v>136077.5</v>
      </c>
      <c r="V156" s="15">
        <f>U156*$S$190</f>
        <v>54431000</v>
      </c>
      <c r="X156" s="14">
        <f t="shared" si="216"/>
        <v>2075</v>
      </c>
      <c r="Y156" s="15">
        <f>X156*$S$190</f>
        <v>830000</v>
      </c>
      <c r="Z156" s="15">
        <f>+J156*X156</f>
        <v>142967.5</v>
      </c>
      <c r="AA156" s="15">
        <f>Z156*$S$190</f>
        <v>57187000</v>
      </c>
      <c r="AC156" s="14">
        <f t="shared" si="229"/>
        <v>2150</v>
      </c>
      <c r="AD156" s="15">
        <f>AC156*$S$190</f>
        <v>860000</v>
      </c>
      <c r="AE156" s="15">
        <f>G156*AC156+(H156+I156)*AC156/2</f>
        <v>148135</v>
      </c>
      <c r="AF156" s="15">
        <f>AE156*$S$190</f>
        <v>59254000</v>
      </c>
      <c r="AG156" s="22"/>
      <c r="AH156" s="22"/>
      <c r="AI156" s="22"/>
      <c r="AJ156" s="22"/>
    </row>
    <row r="157" spans="2:36" x14ac:dyDescent="0.25">
      <c r="C157" s="18"/>
      <c r="D157" s="82"/>
      <c r="E157" s="18"/>
      <c r="F157" s="87"/>
      <c r="G157" s="19">
        <f>SUM(G150:G156)</f>
        <v>503</v>
      </c>
      <c r="H157" s="19">
        <f>SUM(H150:I156)</f>
        <v>0</v>
      </c>
      <c r="I157" s="19">
        <f>SUM(I150:I155)</f>
        <v>0</v>
      </c>
      <c r="J157" s="19">
        <f>SUM(J150:J156)</f>
        <v>503</v>
      </c>
      <c r="N157" s="104">
        <f>+P157/J157</f>
        <v>1966.6600397614313</v>
      </c>
      <c r="O157" s="20"/>
      <c r="P157" s="21">
        <f>SUM(P150:P156)</f>
        <v>989230</v>
      </c>
      <c r="Q157" s="21">
        <f>SUM(Q150:Q156)</f>
        <v>395692000</v>
      </c>
      <c r="S157" s="104">
        <f>+U157/J157</f>
        <v>2066.6600397614316</v>
      </c>
      <c r="T157" s="20"/>
      <c r="U157" s="21">
        <f>SUM(U150:U156)</f>
        <v>1039530</v>
      </c>
      <c r="V157" s="21">
        <f>SUM(V150:V156)</f>
        <v>415812000</v>
      </c>
      <c r="X157" s="104">
        <f>+Z157/J157</f>
        <v>2166.6600397614316</v>
      </c>
      <c r="Y157" s="20">
        <f>X157*$S$190</f>
        <v>866664.01590457268</v>
      </c>
      <c r="Z157" s="21">
        <f>SUM(Z150:Z156)</f>
        <v>1089830</v>
      </c>
      <c r="AA157" s="21">
        <f>SUM(AA150:AA156)</f>
        <v>435932000</v>
      </c>
      <c r="AC157" s="2">
        <f t="shared" si="229"/>
        <v>2241.6600397614316</v>
      </c>
      <c r="AD157" s="20">
        <f>AC157*$S$190</f>
        <v>896664.01590457268</v>
      </c>
      <c r="AE157" s="21">
        <f>SUM(AE150:AE156)</f>
        <v>784775</v>
      </c>
      <c r="AF157" s="21">
        <f>SUM(AF150:AF156)</f>
        <v>313910000</v>
      </c>
      <c r="AG157" s="193"/>
      <c r="AH157" s="193"/>
      <c r="AI157" s="193"/>
      <c r="AJ157" s="193"/>
    </row>
    <row r="158" spans="2:36" x14ac:dyDescent="0.25">
      <c r="C158" s="18"/>
      <c r="D158" s="82"/>
      <c r="E158" s="18"/>
      <c r="F158" s="87"/>
      <c r="G158" s="19"/>
      <c r="H158" s="19"/>
      <c r="I158" s="19"/>
      <c r="J158" s="19"/>
      <c r="N158" s="104"/>
      <c r="O158" s="20"/>
      <c r="P158" s="21"/>
      <c r="Q158" s="21"/>
      <c r="S158" s="104"/>
      <c r="T158" s="20"/>
      <c r="U158" s="21"/>
      <c r="V158" s="21"/>
      <c r="X158" s="104"/>
      <c r="Y158" s="20"/>
      <c r="Z158" s="21"/>
      <c r="AA158" s="21"/>
      <c r="AC158" s="2"/>
      <c r="AD158" s="20"/>
      <c r="AE158" s="21"/>
      <c r="AF158" s="21"/>
      <c r="AG158" s="2"/>
      <c r="AH158" s="2"/>
      <c r="AI158" s="2"/>
      <c r="AJ158" s="2"/>
    </row>
    <row r="159" spans="2:36" ht="13.8" customHeight="1" x14ac:dyDescent="0.25">
      <c r="B159" s="191">
        <v>19</v>
      </c>
      <c r="C159" s="12">
        <v>114</v>
      </c>
      <c r="D159" s="81" t="s">
        <v>90</v>
      </c>
      <c r="E159" s="12">
        <v>1</v>
      </c>
      <c r="F159" s="86" t="s">
        <v>11</v>
      </c>
      <c r="G159" s="12">
        <v>62.6</v>
      </c>
      <c r="H159" s="12"/>
      <c r="I159" s="12">
        <v>0</v>
      </c>
      <c r="J159" s="12">
        <f t="shared" ref="J159:J162" si="231">G159+H159</f>
        <v>62.6</v>
      </c>
      <c r="L159" s="13" t="s">
        <v>9</v>
      </c>
      <c r="N159" s="14">
        <v>1925</v>
      </c>
      <c r="O159" s="15">
        <f>N159*$S$190</f>
        <v>770000</v>
      </c>
      <c r="P159" s="16">
        <f>+J159*N159</f>
        <v>120505</v>
      </c>
      <c r="Q159" s="15">
        <f>P159*$S$190</f>
        <v>48202000</v>
      </c>
      <c r="S159" s="14">
        <f t="shared" ref="S159:S160" si="232">N159+100</f>
        <v>2025</v>
      </c>
      <c r="T159" s="15">
        <f>S159*$S$190</f>
        <v>810000</v>
      </c>
      <c r="U159" s="16">
        <f>+J159*S159</f>
        <v>126765</v>
      </c>
      <c r="V159" s="15">
        <f>U159*$S$190</f>
        <v>50706000</v>
      </c>
      <c r="X159" s="14">
        <f>+S159+100</f>
        <v>2125</v>
      </c>
      <c r="Y159" s="15">
        <f>X159*$S$190</f>
        <v>850000</v>
      </c>
      <c r="Z159" s="15">
        <f>+J159*X159</f>
        <v>133025</v>
      </c>
      <c r="AA159" s="15">
        <f>Z159*$S$190</f>
        <v>53210000</v>
      </c>
      <c r="AC159" s="14">
        <f>X159+75</f>
        <v>2200</v>
      </c>
      <c r="AD159" s="15">
        <f>AC159*$S$190</f>
        <v>880000</v>
      </c>
      <c r="AE159" s="15">
        <f>G159*AC159+(H159+I159)*AC159/2</f>
        <v>137720</v>
      </c>
      <c r="AF159" s="15">
        <f>AE159*$S$190</f>
        <v>55088000</v>
      </c>
      <c r="AG159" s="192"/>
      <c r="AH159" s="192"/>
      <c r="AI159" s="192"/>
      <c r="AJ159" s="192"/>
    </row>
    <row r="160" spans="2:36" ht="13.8" customHeight="1" x14ac:dyDescent="0.25">
      <c r="B160" s="191"/>
      <c r="C160" s="12">
        <v>115</v>
      </c>
      <c r="D160" s="81" t="s">
        <v>90</v>
      </c>
      <c r="E160" s="12">
        <v>2</v>
      </c>
      <c r="F160" s="86" t="s">
        <v>8</v>
      </c>
      <c r="G160" s="12">
        <v>91.5</v>
      </c>
      <c r="H160" s="12"/>
      <c r="I160" s="12">
        <v>0</v>
      </c>
      <c r="J160" s="12">
        <f t="shared" si="231"/>
        <v>91.5</v>
      </c>
      <c r="L160" s="17" t="s">
        <v>10</v>
      </c>
      <c r="N160" s="14">
        <v>2075</v>
      </c>
      <c r="O160" s="15">
        <f>N160*$S$190</f>
        <v>830000</v>
      </c>
      <c r="P160" s="16">
        <f>+J160*N160</f>
        <v>189862.5</v>
      </c>
      <c r="Q160" s="15">
        <f>P160*$S$190</f>
        <v>75945000</v>
      </c>
      <c r="S160" s="14">
        <f t="shared" si="232"/>
        <v>2175</v>
      </c>
      <c r="T160" s="15">
        <f>S160*$S$190</f>
        <v>870000</v>
      </c>
      <c r="U160" s="16">
        <f>+J160*S160</f>
        <v>199012.5</v>
      </c>
      <c r="V160" s="15">
        <f>U160*$S$190</f>
        <v>79605000</v>
      </c>
      <c r="X160" s="14">
        <f t="shared" ref="X160:X165" si="233">+S160+100</f>
        <v>2275</v>
      </c>
      <c r="Y160" s="15">
        <f>X160*$S$190</f>
        <v>910000</v>
      </c>
      <c r="Z160" s="15">
        <f>+J160*X160</f>
        <v>208162.5</v>
      </c>
      <c r="AA160" s="15">
        <f>Z160*$S$190</f>
        <v>83265000</v>
      </c>
      <c r="AC160" s="14">
        <f t="shared" ref="AC160" si="234">X160+75</f>
        <v>2350</v>
      </c>
      <c r="AD160" s="15">
        <f>AC160*$S$190</f>
        <v>940000</v>
      </c>
      <c r="AE160" s="15">
        <f>G160*AC160+(H160+I160)*AC160/2</f>
        <v>215025</v>
      </c>
      <c r="AF160" s="15">
        <f>AE160*$S$190</f>
        <v>86010000</v>
      </c>
      <c r="AG160" s="192"/>
      <c r="AH160" s="192"/>
      <c r="AI160" s="192"/>
      <c r="AJ160" s="192"/>
    </row>
    <row r="161" spans="2:36" ht="13.8" customHeight="1" x14ac:dyDescent="0.25">
      <c r="B161" s="191"/>
      <c r="C161" s="12">
        <v>116</v>
      </c>
      <c r="D161" s="81" t="s">
        <v>91</v>
      </c>
      <c r="E161" s="12">
        <v>2</v>
      </c>
      <c r="F161" s="86"/>
      <c r="G161" s="12">
        <v>87.6</v>
      </c>
      <c r="H161" s="12"/>
      <c r="I161" s="12"/>
      <c r="J161" s="12">
        <f t="shared" si="231"/>
        <v>87.6</v>
      </c>
      <c r="L161" s="17"/>
      <c r="N161" s="14">
        <v>2075</v>
      </c>
      <c r="O161" s="15">
        <f t="shared" ref="O161:O162" si="235">N161*$S$190</f>
        <v>830000</v>
      </c>
      <c r="P161" s="16">
        <f t="shared" ref="P161:P162" si="236">+J161*N161</f>
        <v>181770</v>
      </c>
      <c r="Q161" s="15">
        <f t="shared" ref="Q161:Q162" si="237">P161*$S$190</f>
        <v>72708000</v>
      </c>
      <c r="S161" s="14">
        <f t="shared" ref="S161:S162" si="238">N161+100</f>
        <v>2175</v>
      </c>
      <c r="T161" s="15">
        <f t="shared" ref="T161:T162" si="239">S161*$S$190</f>
        <v>870000</v>
      </c>
      <c r="U161" s="16">
        <f t="shared" ref="U161:U162" si="240">+J161*S161</f>
        <v>190530</v>
      </c>
      <c r="V161" s="15">
        <f t="shared" ref="V161:V162" si="241">U161*$S$190</f>
        <v>76212000</v>
      </c>
      <c r="X161" s="14">
        <f t="shared" si="233"/>
        <v>2275</v>
      </c>
      <c r="Y161" s="15">
        <f t="shared" ref="Y161:Y162" si="242">X161*$S$190</f>
        <v>910000</v>
      </c>
      <c r="Z161" s="15">
        <f t="shared" ref="Z161:Z162" si="243">+J161*X161</f>
        <v>199290</v>
      </c>
      <c r="AA161" s="15">
        <f t="shared" ref="AA161:AA162" si="244">Z161*$S$190</f>
        <v>79716000</v>
      </c>
      <c r="AC161" s="14"/>
      <c r="AD161" s="15"/>
      <c r="AE161" s="15"/>
      <c r="AF161" s="15"/>
      <c r="AG161" s="22"/>
      <c r="AH161" s="22"/>
      <c r="AI161" s="22"/>
      <c r="AJ161" s="22"/>
    </row>
    <row r="162" spans="2:36" ht="13.8" customHeight="1" x14ac:dyDescent="0.25">
      <c r="B162" s="191"/>
      <c r="C162" s="12">
        <v>117</v>
      </c>
      <c r="D162" s="81" t="s">
        <v>26</v>
      </c>
      <c r="E162" s="12">
        <v>1</v>
      </c>
      <c r="F162" s="86"/>
      <c r="G162" s="12">
        <v>62.8</v>
      </c>
      <c r="H162" s="12"/>
      <c r="I162" s="12"/>
      <c r="J162" s="12">
        <f t="shared" si="231"/>
        <v>62.8</v>
      </c>
      <c r="L162" s="17"/>
      <c r="N162" s="14">
        <v>2000</v>
      </c>
      <c r="O162" s="15">
        <f t="shared" si="235"/>
        <v>800000</v>
      </c>
      <c r="P162" s="16">
        <f t="shared" si="236"/>
        <v>125600</v>
      </c>
      <c r="Q162" s="15">
        <f t="shared" si="237"/>
        <v>50240000</v>
      </c>
      <c r="S162" s="14">
        <f t="shared" si="238"/>
        <v>2100</v>
      </c>
      <c r="T162" s="15">
        <f t="shared" si="239"/>
        <v>840000</v>
      </c>
      <c r="U162" s="16">
        <f t="shared" si="240"/>
        <v>131880</v>
      </c>
      <c r="V162" s="15">
        <f t="shared" si="241"/>
        <v>52752000</v>
      </c>
      <c r="X162" s="14">
        <f t="shared" si="233"/>
        <v>2200</v>
      </c>
      <c r="Y162" s="15">
        <f t="shared" si="242"/>
        <v>880000</v>
      </c>
      <c r="Z162" s="15">
        <f t="shared" si="243"/>
        <v>138160</v>
      </c>
      <c r="AA162" s="15">
        <f t="shared" si="244"/>
        <v>55264000</v>
      </c>
      <c r="AC162" s="14"/>
      <c r="AD162" s="15"/>
      <c r="AE162" s="15"/>
      <c r="AF162" s="15"/>
      <c r="AG162" s="22"/>
      <c r="AH162" s="22"/>
      <c r="AI162" s="22"/>
      <c r="AJ162" s="22"/>
    </row>
    <row r="163" spans="2:36" ht="13.8" customHeight="1" x14ac:dyDescent="0.25">
      <c r="B163" s="191"/>
      <c r="C163" s="12">
        <v>118</v>
      </c>
      <c r="D163" s="81" t="s">
        <v>26</v>
      </c>
      <c r="E163" s="12">
        <v>1</v>
      </c>
      <c r="F163" s="86" t="s">
        <v>8</v>
      </c>
      <c r="G163" s="12">
        <v>62.8</v>
      </c>
      <c r="H163" s="12"/>
      <c r="I163" s="12">
        <v>0</v>
      </c>
      <c r="J163" s="12">
        <f t="shared" ref="J163:J165" si="245">G163+H163</f>
        <v>62.8</v>
      </c>
      <c r="L163" s="17" t="s">
        <v>10</v>
      </c>
      <c r="N163" s="14">
        <v>2000</v>
      </c>
      <c r="O163" s="15">
        <f>N163*$S$190</f>
        <v>800000</v>
      </c>
      <c r="P163" s="16">
        <f>+J163*N163</f>
        <v>125600</v>
      </c>
      <c r="Q163" s="15">
        <f>P163*$S$190</f>
        <v>50240000</v>
      </c>
      <c r="S163" s="14">
        <f t="shared" ref="S163:S165" si="246">N163+100</f>
        <v>2100</v>
      </c>
      <c r="T163" s="15">
        <f>S163*$S$190</f>
        <v>840000</v>
      </c>
      <c r="U163" s="16">
        <f>+J163*S163</f>
        <v>131880</v>
      </c>
      <c r="V163" s="15">
        <f>U163*$S$190</f>
        <v>52752000</v>
      </c>
      <c r="X163" s="14">
        <f t="shared" si="233"/>
        <v>2200</v>
      </c>
      <c r="Y163" s="15">
        <f>X163*$S$190</f>
        <v>880000</v>
      </c>
      <c r="Z163" s="15">
        <f>+J163*X163</f>
        <v>138160</v>
      </c>
      <c r="AA163" s="15">
        <f>Z163*$S$190</f>
        <v>55264000</v>
      </c>
      <c r="AC163" s="14">
        <f t="shared" ref="AC163:AC166" si="247">X163+75</f>
        <v>2275</v>
      </c>
      <c r="AD163" s="15">
        <f>AC163*$S$190</f>
        <v>910000</v>
      </c>
      <c r="AE163" s="15">
        <f>G163*AC163+(H163+I163)*AC163/2</f>
        <v>142870</v>
      </c>
      <c r="AF163" s="15">
        <f>AE163*$S$190</f>
        <v>57148000</v>
      </c>
      <c r="AG163" s="192"/>
      <c r="AH163" s="192"/>
      <c r="AI163" s="192"/>
      <c r="AJ163" s="192"/>
    </row>
    <row r="164" spans="2:36" ht="13.8" customHeight="1" x14ac:dyDescent="0.25">
      <c r="B164" s="191"/>
      <c r="C164" s="12">
        <v>119</v>
      </c>
      <c r="D164" s="81" t="s">
        <v>26</v>
      </c>
      <c r="E164" s="12">
        <v>1</v>
      </c>
      <c r="F164" s="86" t="s">
        <v>11</v>
      </c>
      <c r="G164" s="12">
        <v>66.8</v>
      </c>
      <c r="H164" s="12"/>
      <c r="I164" s="12">
        <v>0</v>
      </c>
      <c r="J164" s="12">
        <f t="shared" si="245"/>
        <v>66.8</v>
      </c>
      <c r="L164" s="17" t="s">
        <v>10</v>
      </c>
      <c r="N164" s="14">
        <v>2000</v>
      </c>
      <c r="O164" s="15">
        <f>N164*$S$190</f>
        <v>800000</v>
      </c>
      <c r="P164" s="16">
        <f>+J164*N164</f>
        <v>133600</v>
      </c>
      <c r="Q164" s="15">
        <f>P164*$S$190</f>
        <v>53440000</v>
      </c>
      <c r="S164" s="14">
        <f t="shared" si="246"/>
        <v>2100</v>
      </c>
      <c r="T164" s="15">
        <f>S164*$S$190</f>
        <v>840000</v>
      </c>
      <c r="U164" s="16">
        <f>+J164*S164</f>
        <v>140280</v>
      </c>
      <c r="V164" s="15">
        <f>U164*$S$190</f>
        <v>56112000</v>
      </c>
      <c r="X164" s="14">
        <f t="shared" si="233"/>
        <v>2200</v>
      </c>
      <c r="Y164" s="15">
        <f>X164*$S$190</f>
        <v>880000</v>
      </c>
      <c r="Z164" s="15">
        <f>+J164*X164</f>
        <v>146960</v>
      </c>
      <c r="AA164" s="15">
        <f>Z164*$S$190</f>
        <v>58784000</v>
      </c>
      <c r="AC164" s="14">
        <f t="shared" si="247"/>
        <v>2275</v>
      </c>
      <c r="AD164" s="15">
        <f>AC164*$S$190</f>
        <v>910000</v>
      </c>
      <c r="AE164" s="15">
        <f>G164*AC164+(H164+I164)*AC164/2</f>
        <v>151970</v>
      </c>
      <c r="AF164" s="15">
        <f>AE164*$S$190</f>
        <v>60788000</v>
      </c>
      <c r="AG164" s="192"/>
      <c r="AH164" s="192"/>
      <c r="AI164" s="192"/>
      <c r="AJ164" s="192"/>
    </row>
    <row r="165" spans="2:36" ht="14.4" customHeight="1" x14ac:dyDescent="0.25">
      <c r="B165" s="191"/>
      <c r="C165" s="12">
        <v>120</v>
      </c>
      <c r="D165" s="81" t="s">
        <v>90</v>
      </c>
      <c r="E165" s="12">
        <v>1</v>
      </c>
      <c r="F165" s="86" t="s">
        <v>11</v>
      </c>
      <c r="G165" s="12">
        <v>68.900000000000006</v>
      </c>
      <c r="H165" s="12"/>
      <c r="I165" s="12">
        <v>0</v>
      </c>
      <c r="J165" s="12">
        <f t="shared" si="245"/>
        <v>68.900000000000006</v>
      </c>
      <c r="L165" s="17"/>
      <c r="N165" s="14">
        <v>2000</v>
      </c>
      <c r="O165" s="15">
        <f>N165*$S$190</f>
        <v>800000</v>
      </c>
      <c r="P165" s="16">
        <f>+J165*N165</f>
        <v>137800</v>
      </c>
      <c r="Q165" s="15">
        <f>P165*$S$190</f>
        <v>55120000</v>
      </c>
      <c r="S165" s="14">
        <f t="shared" si="246"/>
        <v>2100</v>
      </c>
      <c r="T165" s="15">
        <f>S165*$S$190</f>
        <v>840000</v>
      </c>
      <c r="U165" s="16">
        <f>+J165*S165</f>
        <v>144690</v>
      </c>
      <c r="V165" s="15">
        <f>U165*$S$190</f>
        <v>57876000</v>
      </c>
      <c r="X165" s="14">
        <f t="shared" si="233"/>
        <v>2200</v>
      </c>
      <c r="Y165" s="15">
        <f>X165*$S$190</f>
        <v>880000</v>
      </c>
      <c r="Z165" s="15">
        <f>+J165*X165</f>
        <v>151580</v>
      </c>
      <c r="AA165" s="15">
        <f>Z165*$S$190</f>
        <v>60632000</v>
      </c>
      <c r="AC165" s="14">
        <f t="shared" si="247"/>
        <v>2275</v>
      </c>
      <c r="AD165" s="15">
        <f>AC165*$S$190</f>
        <v>910000</v>
      </c>
      <c r="AE165" s="15">
        <f>G165*AC165+(H165+I165)*AC165/2</f>
        <v>156747.5</v>
      </c>
      <c r="AF165" s="15">
        <f>AE165*$S$190</f>
        <v>62699000</v>
      </c>
      <c r="AG165" s="22"/>
      <c r="AH165" s="22"/>
      <c r="AI165" s="22"/>
      <c r="AJ165" s="22"/>
    </row>
    <row r="166" spans="2:36" x14ac:dyDescent="0.25">
      <c r="C166" s="18"/>
      <c r="D166" s="82"/>
      <c r="E166" s="18"/>
      <c r="F166" s="87"/>
      <c r="G166" s="19">
        <f>SUM(G159:G165)</f>
        <v>503</v>
      </c>
      <c r="H166" s="19">
        <f>SUM(H159:I165)</f>
        <v>0</v>
      </c>
      <c r="I166" s="19">
        <f>SUM(I159:I164)</f>
        <v>0</v>
      </c>
      <c r="J166" s="19">
        <f>SUM(J159:J165)</f>
        <v>503</v>
      </c>
      <c r="N166" s="104">
        <f>+P166/J166</f>
        <v>2017.3707753479125</v>
      </c>
      <c r="O166" s="20"/>
      <c r="P166" s="21">
        <f>SUM(P159:P165)</f>
        <v>1014737.5</v>
      </c>
      <c r="Q166" s="21">
        <f>SUM(Q159:Q165)</f>
        <v>405895000</v>
      </c>
      <c r="S166" s="104">
        <f>+U166/J166</f>
        <v>2117.3707753479125</v>
      </c>
      <c r="T166" s="20"/>
      <c r="U166" s="21">
        <f>SUM(U159:U165)</f>
        <v>1065037.5</v>
      </c>
      <c r="V166" s="21">
        <f>SUM(V159:V165)</f>
        <v>426015000</v>
      </c>
      <c r="X166" s="104">
        <f>+Z166/J166</f>
        <v>2217.3707753479125</v>
      </c>
      <c r="Y166" s="20">
        <f>X166*$S$190</f>
        <v>886948.31013916503</v>
      </c>
      <c r="Z166" s="21">
        <f>SUM(Z159:Z165)</f>
        <v>1115337.5</v>
      </c>
      <c r="AA166" s="21">
        <f>SUM(AA159:AA165)</f>
        <v>446135000</v>
      </c>
      <c r="AC166" s="2">
        <f t="shared" si="247"/>
        <v>2292.3707753479125</v>
      </c>
      <c r="AD166" s="20">
        <f>AC166*$S$190</f>
        <v>916948.31013916503</v>
      </c>
      <c r="AE166" s="21">
        <f>SUM(AE159:AE165)</f>
        <v>804332.5</v>
      </c>
      <c r="AF166" s="21">
        <f>SUM(AF159:AF165)</f>
        <v>321733000</v>
      </c>
      <c r="AG166" s="193"/>
      <c r="AH166" s="193"/>
      <c r="AI166" s="193"/>
      <c r="AJ166" s="193"/>
    </row>
    <row r="167" spans="2:36" x14ac:dyDescent="0.25">
      <c r="C167" s="18"/>
      <c r="D167" s="82"/>
      <c r="E167" s="18"/>
      <c r="F167" s="87"/>
      <c r="G167" s="19"/>
      <c r="H167" s="19"/>
      <c r="I167" s="19"/>
      <c r="J167" s="19"/>
      <c r="N167" s="104"/>
      <c r="O167" s="20"/>
      <c r="P167" s="21"/>
      <c r="Q167" s="21"/>
      <c r="S167" s="104"/>
      <c r="T167" s="20"/>
      <c r="U167" s="21"/>
      <c r="V167" s="21"/>
      <c r="X167" s="104"/>
      <c r="Y167" s="20"/>
      <c r="Z167" s="21"/>
      <c r="AA167" s="21"/>
      <c r="AC167" s="2"/>
      <c r="AD167" s="20"/>
      <c r="AE167" s="21"/>
      <c r="AF167" s="21"/>
      <c r="AG167" s="2"/>
      <c r="AH167" s="2"/>
      <c r="AI167" s="2"/>
      <c r="AJ167" s="2"/>
    </row>
    <row r="168" spans="2:36" ht="13.8" customHeight="1" x14ac:dyDescent="0.25">
      <c r="B168" s="191">
        <v>20</v>
      </c>
      <c r="C168" s="12">
        <v>121</v>
      </c>
      <c r="D168" s="81" t="s">
        <v>90</v>
      </c>
      <c r="E168" s="12">
        <v>1</v>
      </c>
      <c r="F168" s="86" t="s">
        <v>11</v>
      </c>
      <c r="G168" s="12">
        <v>62.6</v>
      </c>
      <c r="H168" s="12"/>
      <c r="I168" s="12">
        <v>0</v>
      </c>
      <c r="J168" s="12">
        <f t="shared" ref="J168:J172" si="248">G168+H168</f>
        <v>62.6</v>
      </c>
      <c r="L168" s="13" t="s">
        <v>9</v>
      </c>
      <c r="N168" s="14">
        <v>1975</v>
      </c>
      <c r="O168" s="15">
        <f>N168*$S$190</f>
        <v>790000</v>
      </c>
      <c r="P168" s="16">
        <f>+J168*N168</f>
        <v>123635</v>
      </c>
      <c r="Q168" s="15">
        <f>P168*$S$190</f>
        <v>49454000</v>
      </c>
      <c r="S168" s="14">
        <f t="shared" ref="S168:S169" si="249">N168+100</f>
        <v>2075</v>
      </c>
      <c r="T168" s="15">
        <f>S168*$S$190</f>
        <v>830000</v>
      </c>
      <c r="U168" s="16">
        <f>+J168*S168</f>
        <v>129895</v>
      </c>
      <c r="V168" s="15">
        <f>U168*$S$190</f>
        <v>51958000</v>
      </c>
      <c r="X168" s="14">
        <f>+S168+100</f>
        <v>2175</v>
      </c>
      <c r="Y168" s="15">
        <f>X168*$S$190</f>
        <v>870000</v>
      </c>
      <c r="Z168" s="15">
        <f>+J168*X168</f>
        <v>136155</v>
      </c>
      <c r="AA168" s="15">
        <f>Z168*$S$190</f>
        <v>54462000</v>
      </c>
      <c r="AC168" s="14">
        <f>X168+75</f>
        <v>2250</v>
      </c>
      <c r="AD168" s="15">
        <f>AC168*$S$190</f>
        <v>900000</v>
      </c>
      <c r="AE168" s="15">
        <f>G168*AC168+(H168+I168)*AC168/2</f>
        <v>140850</v>
      </c>
      <c r="AF168" s="15">
        <f>AE168*$S$190</f>
        <v>56340000</v>
      </c>
      <c r="AG168" s="192"/>
      <c r="AH168" s="192"/>
      <c r="AI168" s="192"/>
      <c r="AJ168" s="192"/>
    </row>
    <row r="169" spans="2:36" ht="13.8" customHeight="1" x14ac:dyDescent="0.25">
      <c r="B169" s="191"/>
      <c r="C169" s="12">
        <v>122</v>
      </c>
      <c r="D169" s="81" t="s">
        <v>90</v>
      </c>
      <c r="E169" s="12">
        <v>2</v>
      </c>
      <c r="F169" s="86" t="s">
        <v>8</v>
      </c>
      <c r="G169" s="12">
        <v>91.5</v>
      </c>
      <c r="H169" s="12"/>
      <c r="I169" s="12">
        <v>0</v>
      </c>
      <c r="J169" s="12">
        <f t="shared" si="248"/>
        <v>91.5</v>
      </c>
      <c r="L169" s="17" t="s">
        <v>10</v>
      </c>
      <c r="N169" s="14">
        <v>2125</v>
      </c>
      <c r="O169" s="15">
        <f>N169*$S$190</f>
        <v>850000</v>
      </c>
      <c r="P169" s="16">
        <f>+J169*N169</f>
        <v>194437.5</v>
      </c>
      <c r="Q169" s="15">
        <f>P169*$S$190</f>
        <v>77775000</v>
      </c>
      <c r="S169" s="14">
        <f t="shared" si="249"/>
        <v>2225</v>
      </c>
      <c r="T169" s="15">
        <f>S169*$S$190</f>
        <v>890000</v>
      </c>
      <c r="U169" s="16">
        <f>+J169*S169</f>
        <v>203587.5</v>
      </c>
      <c r="V169" s="15">
        <f>U169*$S$190</f>
        <v>81435000</v>
      </c>
      <c r="X169" s="14">
        <f t="shared" ref="X169:X174" si="250">+S169+100</f>
        <v>2325</v>
      </c>
      <c r="Y169" s="15">
        <f>X169*$S$190</f>
        <v>930000</v>
      </c>
      <c r="Z169" s="15">
        <f>+J169*X169</f>
        <v>212737.5</v>
      </c>
      <c r="AA169" s="15">
        <f>Z169*$S$190</f>
        <v>85095000</v>
      </c>
      <c r="AC169" s="14">
        <f t="shared" ref="AC169" si="251">X169+75</f>
        <v>2400</v>
      </c>
      <c r="AD169" s="15">
        <f>AC169*$S$190</f>
        <v>960000</v>
      </c>
      <c r="AE169" s="15">
        <f>G169*AC169+(H169+I169)*AC169/2</f>
        <v>219600</v>
      </c>
      <c r="AF169" s="15">
        <f>AE169*$S$190</f>
        <v>87840000</v>
      </c>
      <c r="AG169" s="192"/>
      <c r="AH169" s="192"/>
      <c r="AI169" s="192"/>
      <c r="AJ169" s="192"/>
    </row>
    <row r="170" spans="2:36" ht="13.8" customHeight="1" x14ac:dyDescent="0.25">
      <c r="B170" s="191"/>
      <c r="C170" s="12">
        <v>123</v>
      </c>
      <c r="D170" s="81" t="s">
        <v>91</v>
      </c>
      <c r="E170" s="12">
        <v>2</v>
      </c>
      <c r="F170" s="86"/>
      <c r="G170" s="12">
        <v>87.6</v>
      </c>
      <c r="H170" s="12"/>
      <c r="I170" s="12"/>
      <c r="J170" s="12">
        <f t="shared" si="248"/>
        <v>87.6</v>
      </c>
      <c r="L170" s="17"/>
      <c r="N170" s="14">
        <v>2125</v>
      </c>
      <c r="O170" s="15">
        <f t="shared" ref="O170:O171" si="252">N170*$S$190</f>
        <v>850000</v>
      </c>
      <c r="P170" s="16">
        <f t="shared" ref="P170:P171" si="253">+J170*N170</f>
        <v>186150</v>
      </c>
      <c r="Q170" s="15">
        <f t="shared" ref="Q170:Q171" si="254">P170*$S$190</f>
        <v>74460000</v>
      </c>
      <c r="S170" s="14">
        <f t="shared" ref="S170:S171" si="255">N170+100</f>
        <v>2225</v>
      </c>
      <c r="T170" s="15">
        <f t="shared" ref="T170:T171" si="256">S170*$S$190</f>
        <v>890000</v>
      </c>
      <c r="U170" s="16">
        <f t="shared" ref="U170:U171" si="257">+J170*S170</f>
        <v>194910</v>
      </c>
      <c r="V170" s="15">
        <f t="shared" ref="V170:V171" si="258">U170*$S$190</f>
        <v>77964000</v>
      </c>
      <c r="X170" s="14">
        <f t="shared" si="250"/>
        <v>2325</v>
      </c>
      <c r="Y170" s="15">
        <f t="shared" ref="Y170:Y171" si="259">X170*$S$190</f>
        <v>930000</v>
      </c>
      <c r="Z170" s="15">
        <f t="shared" ref="Z170:Z171" si="260">+J170*X170</f>
        <v>203670</v>
      </c>
      <c r="AA170" s="15">
        <f t="shared" ref="AA170:AA171" si="261">Z170*$S$190</f>
        <v>81468000</v>
      </c>
      <c r="AC170" s="14"/>
      <c r="AD170" s="15"/>
      <c r="AE170" s="15"/>
      <c r="AF170" s="15"/>
      <c r="AG170" s="22"/>
      <c r="AH170" s="22"/>
      <c r="AI170" s="22"/>
      <c r="AJ170" s="22"/>
    </row>
    <row r="171" spans="2:36" ht="13.8" customHeight="1" x14ac:dyDescent="0.25">
      <c r="B171" s="191"/>
      <c r="C171" s="12">
        <v>124</v>
      </c>
      <c r="D171" s="81" t="s">
        <v>26</v>
      </c>
      <c r="E171" s="12">
        <v>1</v>
      </c>
      <c r="F171" s="86"/>
      <c r="G171" s="12">
        <v>62.8</v>
      </c>
      <c r="H171" s="12"/>
      <c r="I171" s="12"/>
      <c r="J171" s="12">
        <f t="shared" si="248"/>
        <v>62.8</v>
      </c>
      <c r="L171" s="17"/>
      <c r="N171" s="14">
        <v>2050</v>
      </c>
      <c r="O171" s="15">
        <f t="shared" si="252"/>
        <v>820000</v>
      </c>
      <c r="P171" s="16">
        <f t="shared" si="253"/>
        <v>128740</v>
      </c>
      <c r="Q171" s="15">
        <f t="shared" si="254"/>
        <v>51496000</v>
      </c>
      <c r="S171" s="14">
        <f t="shared" si="255"/>
        <v>2150</v>
      </c>
      <c r="T171" s="15">
        <f t="shared" si="256"/>
        <v>860000</v>
      </c>
      <c r="U171" s="16">
        <f t="shared" si="257"/>
        <v>135020</v>
      </c>
      <c r="V171" s="15">
        <f t="shared" si="258"/>
        <v>54008000</v>
      </c>
      <c r="X171" s="14">
        <f t="shared" si="250"/>
        <v>2250</v>
      </c>
      <c r="Y171" s="15">
        <f t="shared" si="259"/>
        <v>900000</v>
      </c>
      <c r="Z171" s="15">
        <f t="shared" si="260"/>
        <v>141300</v>
      </c>
      <c r="AA171" s="15">
        <f t="shared" si="261"/>
        <v>56520000</v>
      </c>
      <c r="AC171" s="14"/>
      <c r="AD171" s="15"/>
      <c r="AE171" s="15"/>
      <c r="AF171" s="15"/>
      <c r="AG171" s="22"/>
      <c r="AH171" s="22"/>
      <c r="AI171" s="22"/>
      <c r="AJ171" s="22"/>
    </row>
    <row r="172" spans="2:36" ht="13.8" customHeight="1" x14ac:dyDescent="0.25">
      <c r="B172" s="191"/>
      <c r="C172" s="12">
        <v>125</v>
      </c>
      <c r="D172" s="81" t="s">
        <v>26</v>
      </c>
      <c r="E172" s="12">
        <v>1</v>
      </c>
      <c r="F172" s="86" t="s">
        <v>8</v>
      </c>
      <c r="G172" s="12">
        <v>62.8</v>
      </c>
      <c r="H172" s="12"/>
      <c r="I172" s="12">
        <v>0</v>
      </c>
      <c r="J172" s="12">
        <f t="shared" si="248"/>
        <v>62.8</v>
      </c>
      <c r="L172" s="17" t="s">
        <v>10</v>
      </c>
      <c r="N172" s="14">
        <v>2050</v>
      </c>
      <c r="O172" s="15">
        <f>N172*$S$190</f>
        <v>820000</v>
      </c>
      <c r="P172" s="16">
        <f>+J172*N172</f>
        <v>128740</v>
      </c>
      <c r="Q172" s="15">
        <f>P172*$S$190</f>
        <v>51496000</v>
      </c>
      <c r="S172" s="14">
        <f t="shared" ref="S172:S174" si="262">N172+100</f>
        <v>2150</v>
      </c>
      <c r="T172" s="15">
        <f>S172*$S$190</f>
        <v>860000</v>
      </c>
      <c r="U172" s="16">
        <f>+J172*S172</f>
        <v>135020</v>
      </c>
      <c r="V172" s="15">
        <f>U172*$S$190</f>
        <v>54008000</v>
      </c>
      <c r="X172" s="14">
        <f t="shared" si="250"/>
        <v>2250</v>
      </c>
      <c r="Y172" s="15">
        <f>X172*$S$190</f>
        <v>900000</v>
      </c>
      <c r="Z172" s="15">
        <f>+J172*X172</f>
        <v>141300</v>
      </c>
      <c r="AA172" s="15">
        <f>Z172*$S$190</f>
        <v>56520000</v>
      </c>
      <c r="AC172" s="14">
        <f t="shared" ref="AC172:AC175" si="263">X172+75</f>
        <v>2325</v>
      </c>
      <c r="AD172" s="15">
        <f>AC172*$S$190</f>
        <v>930000</v>
      </c>
      <c r="AE172" s="15">
        <f>G172*AC172+(H172+I172)*AC172/2</f>
        <v>146010</v>
      </c>
      <c r="AF172" s="15">
        <f>AE172*$S$190</f>
        <v>58404000</v>
      </c>
      <c r="AG172" s="192"/>
      <c r="AH172" s="192"/>
      <c r="AI172" s="192"/>
      <c r="AJ172" s="192"/>
    </row>
    <row r="173" spans="2:36" ht="13.8" customHeight="1" x14ac:dyDescent="0.25">
      <c r="B173" s="191"/>
      <c r="C173" s="12">
        <v>126</v>
      </c>
      <c r="D173" s="81" t="s">
        <v>26</v>
      </c>
      <c r="E173" s="12">
        <v>1</v>
      </c>
      <c r="F173" s="86" t="s">
        <v>11</v>
      </c>
      <c r="G173" s="12">
        <v>66.8</v>
      </c>
      <c r="H173" s="12"/>
      <c r="I173" s="12">
        <v>0</v>
      </c>
      <c r="J173" s="12">
        <f t="shared" ref="J173:J174" si="264">G173+H173</f>
        <v>66.8</v>
      </c>
      <c r="L173" s="17" t="s">
        <v>10</v>
      </c>
      <c r="N173" s="14">
        <v>2050</v>
      </c>
      <c r="O173" s="15">
        <f>N173*$S$190</f>
        <v>820000</v>
      </c>
      <c r="P173" s="16">
        <f>+J173*N173</f>
        <v>136940</v>
      </c>
      <c r="Q173" s="15">
        <f>P173*$S$190</f>
        <v>54776000</v>
      </c>
      <c r="S173" s="14">
        <f t="shared" si="262"/>
        <v>2150</v>
      </c>
      <c r="T173" s="15">
        <f>S173*$S$190</f>
        <v>860000</v>
      </c>
      <c r="U173" s="16">
        <f>+J173*S173</f>
        <v>143620</v>
      </c>
      <c r="V173" s="15">
        <f>U173*$S$190</f>
        <v>57448000</v>
      </c>
      <c r="X173" s="14">
        <f t="shared" si="250"/>
        <v>2250</v>
      </c>
      <c r="Y173" s="15">
        <f>X173*$S$190</f>
        <v>900000</v>
      </c>
      <c r="Z173" s="15">
        <f>+J173*X173</f>
        <v>150300</v>
      </c>
      <c r="AA173" s="15">
        <f>Z173*$S$190</f>
        <v>60120000</v>
      </c>
      <c r="AC173" s="14">
        <f t="shared" si="263"/>
        <v>2325</v>
      </c>
      <c r="AD173" s="15">
        <f>AC173*$S$190</f>
        <v>930000</v>
      </c>
      <c r="AE173" s="15">
        <f>G173*AC173+(H173+I173)*AC173/2</f>
        <v>155310</v>
      </c>
      <c r="AF173" s="15">
        <f>AE173*$S$190</f>
        <v>62124000</v>
      </c>
      <c r="AG173" s="192"/>
      <c r="AH173" s="192"/>
      <c r="AI173" s="192"/>
      <c r="AJ173" s="192"/>
    </row>
    <row r="174" spans="2:36" ht="14.4" customHeight="1" x14ac:dyDescent="0.25">
      <c r="B174" s="191"/>
      <c r="C174" s="12">
        <v>127</v>
      </c>
      <c r="D174" s="81" t="s">
        <v>90</v>
      </c>
      <c r="E174" s="12">
        <v>1</v>
      </c>
      <c r="F174" s="86" t="s">
        <v>11</v>
      </c>
      <c r="G174" s="12">
        <v>68.900000000000006</v>
      </c>
      <c r="H174" s="12"/>
      <c r="I174" s="12">
        <v>0</v>
      </c>
      <c r="J174" s="12">
        <f t="shared" si="264"/>
        <v>68.900000000000006</v>
      </c>
      <c r="L174" s="17"/>
      <c r="N174" s="14">
        <v>2050</v>
      </c>
      <c r="O174" s="15">
        <f>N174*$S$190</f>
        <v>820000</v>
      </c>
      <c r="P174" s="16">
        <f>+J174*N174</f>
        <v>141245</v>
      </c>
      <c r="Q174" s="15">
        <f>P174*$S$190</f>
        <v>56498000</v>
      </c>
      <c r="S174" s="14">
        <f t="shared" si="262"/>
        <v>2150</v>
      </c>
      <c r="T174" s="15">
        <f>S174*$S$190</f>
        <v>860000</v>
      </c>
      <c r="U174" s="16">
        <f>+J174*S174</f>
        <v>148135</v>
      </c>
      <c r="V174" s="15">
        <f>U174*$S$190</f>
        <v>59254000</v>
      </c>
      <c r="X174" s="14">
        <f t="shared" si="250"/>
        <v>2250</v>
      </c>
      <c r="Y174" s="15">
        <f>X174*$S$190</f>
        <v>900000</v>
      </c>
      <c r="Z174" s="15">
        <f>+J174*X174</f>
        <v>155025</v>
      </c>
      <c r="AA174" s="15">
        <f>Z174*$S$190</f>
        <v>62010000</v>
      </c>
      <c r="AC174" s="14">
        <f t="shared" si="263"/>
        <v>2325</v>
      </c>
      <c r="AD174" s="15">
        <f>AC174*$S$190</f>
        <v>930000</v>
      </c>
      <c r="AE174" s="15">
        <f>G174*AC174+(H174+I174)*AC174/2</f>
        <v>160192.5</v>
      </c>
      <c r="AF174" s="15">
        <f>AE174*$S$190</f>
        <v>64077000</v>
      </c>
      <c r="AG174" s="22"/>
      <c r="AH174" s="22"/>
      <c r="AI174" s="22"/>
      <c r="AJ174" s="22"/>
    </row>
    <row r="175" spans="2:36" x14ac:dyDescent="0.25">
      <c r="C175" s="18"/>
      <c r="D175" s="82"/>
      <c r="E175" s="18"/>
      <c r="F175" s="87"/>
      <c r="G175" s="19">
        <f>SUM(G168:G174)</f>
        <v>503</v>
      </c>
      <c r="H175" s="19">
        <f>SUM(H168:I174)</f>
        <v>0</v>
      </c>
      <c r="I175" s="19">
        <f>SUM(I168:I173)</f>
        <v>0</v>
      </c>
      <c r="J175" s="19">
        <f>SUM(J168:J174)</f>
        <v>503</v>
      </c>
      <c r="N175" s="104">
        <f>+P175/J175</f>
        <v>2067.3707753479125</v>
      </c>
      <c r="O175" s="20"/>
      <c r="P175" s="21">
        <f>SUM(P168:P174)</f>
        <v>1039887.5</v>
      </c>
      <c r="Q175" s="21">
        <f>SUM(Q168:Q174)</f>
        <v>415955000</v>
      </c>
      <c r="S175" s="104">
        <f>+U175/J175</f>
        <v>2167.3707753479125</v>
      </c>
      <c r="T175" s="20"/>
      <c r="U175" s="21">
        <f>SUM(U168:U174)</f>
        <v>1090187.5</v>
      </c>
      <c r="V175" s="21">
        <f>SUM(V168:V174)</f>
        <v>436075000</v>
      </c>
      <c r="X175" s="104">
        <f>+Z175/J175</f>
        <v>2267.3707753479125</v>
      </c>
      <c r="Y175" s="20">
        <f>X175*$S$190</f>
        <v>906948.31013916503</v>
      </c>
      <c r="Z175" s="21">
        <f>SUM(Z168:Z174)</f>
        <v>1140487.5</v>
      </c>
      <c r="AA175" s="21">
        <f>SUM(AA168:AA174)</f>
        <v>456195000</v>
      </c>
      <c r="AC175" s="2">
        <f t="shared" si="263"/>
        <v>2342.3707753479125</v>
      </c>
      <c r="AD175" s="20">
        <f>AC175*$S$190</f>
        <v>936948.31013916503</v>
      </c>
      <c r="AE175" s="21">
        <f>SUM(AE168:AE174)</f>
        <v>821962.5</v>
      </c>
      <c r="AF175" s="21">
        <f>SUM(AF168:AF174)</f>
        <v>328785000</v>
      </c>
      <c r="AG175" s="193"/>
      <c r="AH175" s="193"/>
      <c r="AI175" s="193"/>
      <c r="AJ175" s="193"/>
    </row>
    <row r="176" spans="2:36" x14ac:dyDescent="0.25">
      <c r="C176" s="18"/>
      <c r="D176" s="82"/>
      <c r="E176" s="18"/>
      <c r="F176" s="87"/>
      <c r="G176" s="19"/>
      <c r="H176" s="19"/>
      <c r="I176" s="19"/>
      <c r="J176" s="19"/>
      <c r="N176" s="104"/>
      <c r="O176" s="20"/>
      <c r="P176" s="21"/>
      <c r="Q176" s="21"/>
      <c r="S176" s="104"/>
      <c r="T176" s="20"/>
      <c r="U176" s="21"/>
      <c r="V176" s="21"/>
      <c r="X176" s="104"/>
      <c r="Y176" s="20"/>
      <c r="Z176" s="21"/>
      <c r="AA176" s="21"/>
      <c r="AC176" s="2"/>
      <c r="AD176" s="20"/>
      <c r="AE176" s="21"/>
      <c r="AF176" s="21"/>
      <c r="AG176" s="2"/>
      <c r="AH176" s="2"/>
      <c r="AI176" s="2"/>
      <c r="AJ176" s="2"/>
    </row>
    <row r="177" spans="2:36" ht="13.8" customHeight="1" x14ac:dyDescent="0.25">
      <c r="B177" s="191">
        <v>21</v>
      </c>
      <c r="C177" s="12">
        <v>128</v>
      </c>
      <c r="D177" s="81" t="s">
        <v>90</v>
      </c>
      <c r="E177" s="12">
        <v>1</v>
      </c>
      <c r="F177" s="86" t="s">
        <v>11</v>
      </c>
      <c r="G177" s="12">
        <v>62.6</v>
      </c>
      <c r="H177" s="12"/>
      <c r="I177" s="12">
        <v>0</v>
      </c>
      <c r="J177" s="12">
        <f t="shared" ref="J177:J180" si="265">G177+H177</f>
        <v>62.6</v>
      </c>
      <c r="L177" s="13" t="s">
        <v>9</v>
      </c>
      <c r="N177" s="14">
        <v>2025</v>
      </c>
      <c r="O177" s="15">
        <f>N177*$S$190</f>
        <v>810000</v>
      </c>
      <c r="P177" s="16">
        <f>+J177*N177</f>
        <v>126765</v>
      </c>
      <c r="Q177" s="15">
        <f>P177*$S$190</f>
        <v>50706000</v>
      </c>
      <c r="S177" s="14">
        <f t="shared" ref="S177:S178" si="266">N177+100</f>
        <v>2125</v>
      </c>
      <c r="T177" s="15">
        <f>S177*$S$190</f>
        <v>850000</v>
      </c>
      <c r="U177" s="16">
        <f>+J177*S177</f>
        <v>133025</v>
      </c>
      <c r="V177" s="15">
        <f>U177*$S$190</f>
        <v>53210000</v>
      </c>
      <c r="X177" s="14">
        <f>+S177+100</f>
        <v>2225</v>
      </c>
      <c r="Y177" s="15">
        <f>X177*$S$190</f>
        <v>890000</v>
      </c>
      <c r="Z177" s="15">
        <f>+J177*X177</f>
        <v>139285</v>
      </c>
      <c r="AA177" s="15">
        <f>Z177*$S$190</f>
        <v>55714000</v>
      </c>
      <c r="AC177" s="14">
        <f>X177+75</f>
        <v>2300</v>
      </c>
      <c r="AD177" s="15">
        <f>AC177*$S$190</f>
        <v>920000</v>
      </c>
      <c r="AE177" s="15">
        <f>G177*AC177+(H177+I177)*AC177/2</f>
        <v>143980</v>
      </c>
      <c r="AF177" s="15">
        <f>AE177*$S$190</f>
        <v>57592000</v>
      </c>
      <c r="AG177" s="192"/>
      <c r="AH177" s="192"/>
      <c r="AI177" s="192"/>
      <c r="AJ177" s="192"/>
    </row>
    <row r="178" spans="2:36" ht="13.8" customHeight="1" x14ac:dyDescent="0.25">
      <c r="B178" s="191"/>
      <c r="C178" s="12">
        <v>129</v>
      </c>
      <c r="D178" s="81" t="s">
        <v>90</v>
      </c>
      <c r="E178" s="12">
        <v>2</v>
      </c>
      <c r="F178" s="86" t="s">
        <v>8</v>
      </c>
      <c r="G178" s="12">
        <v>91.5</v>
      </c>
      <c r="H178" s="12"/>
      <c r="I178" s="12">
        <v>0</v>
      </c>
      <c r="J178" s="12">
        <f t="shared" si="265"/>
        <v>91.5</v>
      </c>
      <c r="L178" s="17" t="s">
        <v>10</v>
      </c>
      <c r="N178" s="14">
        <v>2175</v>
      </c>
      <c r="O178" s="15">
        <f>N178*$S$190</f>
        <v>870000</v>
      </c>
      <c r="P178" s="16">
        <f>+J178*N178</f>
        <v>199012.5</v>
      </c>
      <c r="Q178" s="15">
        <f>P178*$S$190</f>
        <v>79605000</v>
      </c>
      <c r="S178" s="14">
        <f t="shared" si="266"/>
        <v>2275</v>
      </c>
      <c r="T178" s="15">
        <f>S178*$S$190</f>
        <v>910000</v>
      </c>
      <c r="U178" s="16">
        <f>+J178*S178</f>
        <v>208162.5</v>
      </c>
      <c r="V178" s="15">
        <f>U178*$S$190</f>
        <v>83265000</v>
      </c>
      <c r="X178" s="14">
        <f t="shared" ref="X178:X183" si="267">+S178+100</f>
        <v>2375</v>
      </c>
      <c r="Y178" s="15">
        <f>X178*$S$190</f>
        <v>950000</v>
      </c>
      <c r="Z178" s="15">
        <f>+J178*X178</f>
        <v>217312.5</v>
      </c>
      <c r="AA178" s="15">
        <f>Z178*$S$190</f>
        <v>86925000</v>
      </c>
      <c r="AC178" s="14">
        <f t="shared" ref="AC178" si="268">X178+75</f>
        <v>2450</v>
      </c>
      <c r="AD178" s="15">
        <f>AC178*$S$190</f>
        <v>980000</v>
      </c>
      <c r="AE178" s="15">
        <f>G178*AC178+(H178+I178)*AC178/2</f>
        <v>224175</v>
      </c>
      <c r="AF178" s="15">
        <f>AE178*$S$190</f>
        <v>89670000</v>
      </c>
      <c r="AG178" s="192"/>
      <c r="AH178" s="192"/>
      <c r="AI178" s="192"/>
      <c r="AJ178" s="192"/>
    </row>
    <row r="179" spans="2:36" ht="13.8" customHeight="1" x14ac:dyDescent="0.25">
      <c r="B179" s="191"/>
      <c r="C179" s="12">
        <v>130</v>
      </c>
      <c r="D179" s="81" t="s">
        <v>91</v>
      </c>
      <c r="E179" s="12">
        <v>2</v>
      </c>
      <c r="F179" s="86"/>
      <c r="G179" s="12">
        <v>87.6</v>
      </c>
      <c r="H179" s="12"/>
      <c r="I179" s="12"/>
      <c r="J179" s="12">
        <f t="shared" si="265"/>
        <v>87.6</v>
      </c>
      <c r="L179" s="17"/>
      <c r="N179" s="14">
        <v>2175</v>
      </c>
      <c r="O179" s="15">
        <f t="shared" ref="O179:O180" si="269">N179*$S$190</f>
        <v>870000</v>
      </c>
      <c r="P179" s="16">
        <f t="shared" ref="P179:P180" si="270">+J179*N179</f>
        <v>190530</v>
      </c>
      <c r="Q179" s="15">
        <f t="shared" ref="Q179:Q180" si="271">P179*$S$190</f>
        <v>76212000</v>
      </c>
      <c r="S179" s="14">
        <f t="shared" ref="S179:S180" si="272">N179+100</f>
        <v>2275</v>
      </c>
      <c r="T179" s="15">
        <f t="shared" ref="T179:T180" si="273">S179*$S$190</f>
        <v>910000</v>
      </c>
      <c r="U179" s="16">
        <f t="shared" ref="U179:U180" si="274">+J179*S179</f>
        <v>199290</v>
      </c>
      <c r="V179" s="15">
        <f t="shared" ref="V179:V180" si="275">U179*$S$190</f>
        <v>79716000</v>
      </c>
      <c r="X179" s="14">
        <f t="shared" si="267"/>
        <v>2375</v>
      </c>
      <c r="Y179" s="15">
        <f t="shared" ref="Y179:Y180" si="276">X179*$S$190</f>
        <v>950000</v>
      </c>
      <c r="Z179" s="15">
        <f t="shared" ref="Z179:Z180" si="277">+J179*X179</f>
        <v>208050</v>
      </c>
      <c r="AA179" s="15">
        <f t="shared" ref="AA179:AA180" si="278">Z179*$S$190</f>
        <v>83220000</v>
      </c>
      <c r="AC179" s="14"/>
      <c r="AD179" s="15"/>
      <c r="AE179" s="15"/>
      <c r="AF179" s="15"/>
      <c r="AG179" s="22"/>
      <c r="AH179" s="22"/>
      <c r="AI179" s="22"/>
      <c r="AJ179" s="22"/>
    </row>
    <row r="180" spans="2:36" ht="13.8" customHeight="1" x14ac:dyDescent="0.25">
      <c r="B180" s="191"/>
      <c r="C180" s="12">
        <v>131</v>
      </c>
      <c r="D180" s="81" t="s">
        <v>26</v>
      </c>
      <c r="E180" s="12">
        <v>1</v>
      </c>
      <c r="F180" s="86"/>
      <c r="G180" s="12">
        <v>62.8</v>
      </c>
      <c r="H180" s="12"/>
      <c r="I180" s="12"/>
      <c r="J180" s="12">
        <f t="shared" si="265"/>
        <v>62.8</v>
      </c>
      <c r="L180" s="17"/>
      <c r="N180" s="14">
        <v>2100</v>
      </c>
      <c r="O180" s="15">
        <f t="shared" si="269"/>
        <v>840000</v>
      </c>
      <c r="P180" s="16">
        <f t="shared" si="270"/>
        <v>131880</v>
      </c>
      <c r="Q180" s="15">
        <f t="shared" si="271"/>
        <v>52752000</v>
      </c>
      <c r="S180" s="14">
        <f t="shared" si="272"/>
        <v>2200</v>
      </c>
      <c r="T180" s="15">
        <f t="shared" si="273"/>
        <v>880000</v>
      </c>
      <c r="U180" s="16">
        <f t="shared" si="274"/>
        <v>138160</v>
      </c>
      <c r="V180" s="15">
        <f t="shared" si="275"/>
        <v>55264000</v>
      </c>
      <c r="X180" s="14">
        <f t="shared" si="267"/>
        <v>2300</v>
      </c>
      <c r="Y180" s="15">
        <f t="shared" si="276"/>
        <v>920000</v>
      </c>
      <c r="Z180" s="15">
        <f t="shared" si="277"/>
        <v>144440</v>
      </c>
      <c r="AA180" s="15">
        <f t="shared" si="278"/>
        <v>57776000</v>
      </c>
      <c r="AC180" s="14"/>
      <c r="AD180" s="15"/>
      <c r="AE180" s="15"/>
      <c r="AF180" s="15"/>
      <c r="AG180" s="22"/>
      <c r="AH180" s="22"/>
      <c r="AI180" s="22"/>
      <c r="AJ180" s="22"/>
    </row>
    <row r="181" spans="2:36" ht="13.8" customHeight="1" x14ac:dyDescent="0.25">
      <c r="B181" s="191"/>
      <c r="C181" s="12">
        <v>132</v>
      </c>
      <c r="D181" s="81" t="s">
        <v>26</v>
      </c>
      <c r="E181" s="12">
        <v>1</v>
      </c>
      <c r="F181" s="86" t="s">
        <v>8</v>
      </c>
      <c r="G181" s="12">
        <v>62.8</v>
      </c>
      <c r="H181" s="12"/>
      <c r="I181" s="12">
        <v>0</v>
      </c>
      <c r="J181" s="12">
        <f t="shared" ref="J181:J183" si="279">G181+H181</f>
        <v>62.8</v>
      </c>
      <c r="L181" s="17" t="s">
        <v>10</v>
      </c>
      <c r="N181" s="14">
        <v>2100</v>
      </c>
      <c r="O181" s="15">
        <f>N181*$S$190</f>
        <v>840000</v>
      </c>
      <c r="P181" s="16">
        <f>+J181*N181</f>
        <v>131880</v>
      </c>
      <c r="Q181" s="15">
        <f>P181*$S$190</f>
        <v>52752000</v>
      </c>
      <c r="S181" s="14">
        <f t="shared" ref="S181:S183" si="280">N181+100</f>
        <v>2200</v>
      </c>
      <c r="T181" s="15">
        <f>S181*$S$190</f>
        <v>880000</v>
      </c>
      <c r="U181" s="16">
        <f>+J181*S181</f>
        <v>138160</v>
      </c>
      <c r="V181" s="15">
        <f>U181*$S$190</f>
        <v>55264000</v>
      </c>
      <c r="X181" s="14">
        <f t="shared" si="267"/>
        <v>2300</v>
      </c>
      <c r="Y181" s="15">
        <f>X181*$S$190</f>
        <v>920000</v>
      </c>
      <c r="Z181" s="15">
        <f>+J181*X181</f>
        <v>144440</v>
      </c>
      <c r="AA181" s="15">
        <f>Z181*$S$190</f>
        <v>57776000</v>
      </c>
      <c r="AC181" s="14">
        <f t="shared" ref="AC181:AC184" si="281">X181+75</f>
        <v>2375</v>
      </c>
      <c r="AD181" s="15">
        <f>AC181*$S$190</f>
        <v>950000</v>
      </c>
      <c r="AE181" s="15">
        <f>G181*AC181+(H181+I181)*AC181/2</f>
        <v>149150</v>
      </c>
      <c r="AF181" s="15">
        <f>AE181*$S$190</f>
        <v>59660000</v>
      </c>
      <c r="AG181" s="192"/>
      <c r="AH181" s="192"/>
      <c r="AI181" s="192"/>
      <c r="AJ181" s="192"/>
    </row>
    <row r="182" spans="2:36" ht="13.8" customHeight="1" x14ac:dyDescent="0.25">
      <c r="B182" s="191"/>
      <c r="C182" s="12">
        <v>133</v>
      </c>
      <c r="D182" s="81" t="s">
        <v>26</v>
      </c>
      <c r="E182" s="12">
        <v>1</v>
      </c>
      <c r="F182" s="86" t="s">
        <v>11</v>
      </c>
      <c r="G182" s="12">
        <v>66.8</v>
      </c>
      <c r="H182" s="12"/>
      <c r="I182" s="12">
        <v>0</v>
      </c>
      <c r="J182" s="12">
        <f t="shared" si="279"/>
        <v>66.8</v>
      </c>
      <c r="L182" s="17" t="s">
        <v>10</v>
      </c>
      <c r="N182" s="14">
        <v>2100</v>
      </c>
      <c r="O182" s="15">
        <f>N182*$S$190</f>
        <v>840000</v>
      </c>
      <c r="P182" s="16">
        <f>+J182*N182</f>
        <v>140280</v>
      </c>
      <c r="Q182" s="15">
        <f>P182*$S$190</f>
        <v>56112000</v>
      </c>
      <c r="S182" s="14">
        <f t="shared" si="280"/>
        <v>2200</v>
      </c>
      <c r="T182" s="15">
        <f>S182*$S$190</f>
        <v>880000</v>
      </c>
      <c r="U182" s="16">
        <f>+J182*S182</f>
        <v>146960</v>
      </c>
      <c r="V182" s="15">
        <f>U182*$S$190</f>
        <v>58784000</v>
      </c>
      <c r="X182" s="14">
        <f t="shared" si="267"/>
        <v>2300</v>
      </c>
      <c r="Y182" s="15">
        <f>X182*$S$190</f>
        <v>920000</v>
      </c>
      <c r="Z182" s="15">
        <f>+J182*X182</f>
        <v>153640</v>
      </c>
      <c r="AA182" s="15">
        <f>Z182*$S$190</f>
        <v>61456000</v>
      </c>
      <c r="AC182" s="14">
        <f t="shared" si="281"/>
        <v>2375</v>
      </c>
      <c r="AD182" s="15">
        <f>AC182*$S$190</f>
        <v>950000</v>
      </c>
      <c r="AE182" s="15">
        <f>G182*AC182+(H182+I182)*AC182/2</f>
        <v>158650</v>
      </c>
      <c r="AF182" s="15">
        <f>AE182*$S$190</f>
        <v>63460000</v>
      </c>
      <c r="AG182" s="192"/>
      <c r="AH182" s="192"/>
      <c r="AI182" s="192"/>
      <c r="AJ182" s="192"/>
    </row>
    <row r="183" spans="2:36" ht="14.4" customHeight="1" x14ac:dyDescent="0.25">
      <c r="B183" s="191"/>
      <c r="C183" s="12">
        <v>134</v>
      </c>
      <c r="D183" s="81" t="s">
        <v>90</v>
      </c>
      <c r="E183" s="12">
        <v>1</v>
      </c>
      <c r="F183" s="86" t="s">
        <v>11</v>
      </c>
      <c r="G183" s="12">
        <v>68.900000000000006</v>
      </c>
      <c r="H183" s="12"/>
      <c r="I183" s="12">
        <v>0</v>
      </c>
      <c r="J183" s="12">
        <f t="shared" si="279"/>
        <v>68.900000000000006</v>
      </c>
      <c r="L183" s="17"/>
      <c r="N183" s="14">
        <v>2100</v>
      </c>
      <c r="O183" s="15">
        <f>N183*$S$190</f>
        <v>840000</v>
      </c>
      <c r="P183" s="16">
        <f>+J183*N183</f>
        <v>144690</v>
      </c>
      <c r="Q183" s="15">
        <f>P183*$S$190</f>
        <v>57876000</v>
      </c>
      <c r="S183" s="14">
        <f t="shared" si="280"/>
        <v>2200</v>
      </c>
      <c r="T183" s="15">
        <f>S183*$S$190</f>
        <v>880000</v>
      </c>
      <c r="U183" s="16">
        <f>+J183*S183</f>
        <v>151580</v>
      </c>
      <c r="V183" s="15">
        <f>U183*$S$190</f>
        <v>60632000</v>
      </c>
      <c r="X183" s="14">
        <f t="shared" si="267"/>
        <v>2300</v>
      </c>
      <c r="Y183" s="15">
        <f>X183*$S$190</f>
        <v>920000</v>
      </c>
      <c r="Z183" s="15">
        <f>+J183*X183</f>
        <v>158470</v>
      </c>
      <c r="AA183" s="15">
        <f>Z183*$S$190</f>
        <v>63388000</v>
      </c>
      <c r="AC183" s="14">
        <f t="shared" si="281"/>
        <v>2375</v>
      </c>
      <c r="AD183" s="15">
        <f>AC183*$S$190</f>
        <v>950000</v>
      </c>
      <c r="AE183" s="15">
        <f>G183*AC183+(H183+I183)*AC183/2</f>
        <v>163637.5</v>
      </c>
      <c r="AF183" s="15">
        <f>AE183*$S$190</f>
        <v>65455000</v>
      </c>
      <c r="AG183" s="22"/>
      <c r="AH183" s="22"/>
      <c r="AI183" s="22"/>
      <c r="AJ183" s="22"/>
    </row>
    <row r="184" spans="2:36" x14ac:dyDescent="0.25">
      <c r="C184" s="18"/>
      <c r="D184" s="82"/>
      <c r="E184" s="18"/>
      <c r="F184" s="87"/>
      <c r="G184" s="19">
        <f>SUM(G177:G183)</f>
        <v>503</v>
      </c>
      <c r="H184" s="19">
        <f>SUM(H177:I183)</f>
        <v>0</v>
      </c>
      <c r="I184" s="19">
        <f>SUM(I177:I182)</f>
        <v>0</v>
      </c>
      <c r="J184" s="19">
        <f>SUM(J177:J183)</f>
        <v>503</v>
      </c>
      <c r="N184" s="104">
        <f>+P184/J184</f>
        <v>2117.3707753479125</v>
      </c>
      <c r="O184" s="20"/>
      <c r="P184" s="21">
        <f>SUM(P177:P183)</f>
        <v>1065037.5</v>
      </c>
      <c r="Q184" s="21">
        <f>SUM(Q177:Q183)</f>
        <v>426015000</v>
      </c>
      <c r="S184" s="104">
        <f>+U184/J184</f>
        <v>2217.3707753479125</v>
      </c>
      <c r="T184" s="20"/>
      <c r="U184" s="21">
        <f>SUM(U177:U183)</f>
        <v>1115337.5</v>
      </c>
      <c r="V184" s="21">
        <f>SUM(V177:V183)</f>
        <v>446135000</v>
      </c>
      <c r="X184" s="104">
        <f>+Z184/J184</f>
        <v>2317.3707753479125</v>
      </c>
      <c r="Y184" s="20">
        <f>X184*$S$190</f>
        <v>926948.31013916503</v>
      </c>
      <c r="Z184" s="21">
        <f>SUM(Z177:Z183)</f>
        <v>1165637.5</v>
      </c>
      <c r="AA184" s="21">
        <f>SUM(AA177:AA183)</f>
        <v>466255000</v>
      </c>
      <c r="AC184" s="2">
        <f t="shared" si="281"/>
        <v>2392.3707753479125</v>
      </c>
      <c r="AD184" s="20">
        <f>AC184*$S$190</f>
        <v>956948.31013916503</v>
      </c>
      <c r="AE184" s="21">
        <f>SUM(AE177:AE183)</f>
        <v>839592.5</v>
      </c>
      <c r="AF184" s="21">
        <f>SUM(AF177:AF183)</f>
        <v>335837000</v>
      </c>
      <c r="AG184" s="193"/>
      <c r="AH184" s="193"/>
      <c r="AI184" s="193"/>
      <c r="AJ184" s="193"/>
    </row>
    <row r="185" spans="2:36" x14ac:dyDescent="0.25">
      <c r="C185" s="18"/>
      <c r="D185" s="82"/>
      <c r="E185" s="18"/>
      <c r="F185" s="87"/>
      <c r="G185" s="19"/>
      <c r="H185" s="19"/>
      <c r="I185" s="19"/>
      <c r="J185" s="19"/>
      <c r="N185" s="104"/>
      <c r="O185" s="20"/>
      <c r="P185" s="21"/>
      <c r="Q185" s="21"/>
      <c r="S185" s="104"/>
      <c r="T185" s="20"/>
      <c r="U185" s="21"/>
      <c r="V185" s="21"/>
      <c r="X185" s="104"/>
      <c r="Y185" s="20"/>
      <c r="Z185" s="21"/>
      <c r="AA185" s="21"/>
      <c r="AC185" s="2"/>
      <c r="AD185" s="20"/>
      <c r="AE185" s="21"/>
      <c r="AF185" s="21"/>
      <c r="AG185" s="2"/>
      <c r="AH185" s="2"/>
      <c r="AI185" s="2"/>
      <c r="AJ185" s="2"/>
    </row>
    <row r="186" spans="2:36" x14ac:dyDescent="0.25">
      <c r="B186" s="23" t="s">
        <v>44</v>
      </c>
      <c r="C186" s="57">
        <v>134</v>
      </c>
      <c r="D186" s="24"/>
      <c r="E186" s="24"/>
      <c r="F186" s="24"/>
      <c r="G186" s="57">
        <f>+G13+G22+G31+G40+G49+G58+G67+G76+G85+G94+G103+G112+G121+G130+G139+G148+G157+G166+G175+G184</f>
        <v>10060</v>
      </c>
      <c r="H186" s="58">
        <f t="shared" ref="H186:J186" si="282">+H13+H22+H31+H40+H49+H58+H67+H76+H85+H94+H103+H112+H121+H130+H139+H148+H157+H166+H175+H184</f>
        <v>0</v>
      </c>
      <c r="I186" s="58">
        <f t="shared" si="282"/>
        <v>0</v>
      </c>
      <c r="J186" s="57">
        <f t="shared" si="282"/>
        <v>10060</v>
      </c>
      <c r="K186" s="36" t="e">
        <f>+K13+#REF!+#REF!+#REF!+#REF!+#REF!+#REF!+#REF!+#REF!</f>
        <v>#REF!</v>
      </c>
      <c r="L186" s="25" t="e">
        <f>+L13+#REF!+#REF!+#REF!+#REF!+#REF!+#REF!+#REF!+#REF!</f>
        <v>#REF!</v>
      </c>
      <c r="M186" s="25" t="e">
        <f>+M13+#REF!+#REF!+#REF!+#REF!+#REF!+#REF!+#REF!+#REF!</f>
        <v>#REF!</v>
      </c>
      <c r="N186" s="25">
        <f>+P186/J186</f>
        <v>1789.7810636182903</v>
      </c>
      <c r="O186" s="25">
        <f>+Q186/J186</f>
        <v>715912.42544731614</v>
      </c>
      <c r="P186" s="58">
        <f>+P13+P22+P31+P40+P49+P58+P67+P76+P85+P94+P103+P112+P121+P130+P139+P148+P157+P166+P175+P184</f>
        <v>18005197.5</v>
      </c>
      <c r="Q186" s="57">
        <f>+Q13+Q22+Q31+Q40+Q49+Q58+Q67+Q76+Q85+Q94+Q103+Q112+Q121+Q130+Q139+Q148+Q157+Q166+Q175+Q184</f>
        <v>7202079000</v>
      </c>
      <c r="R186" s="36" t="e">
        <f>+R13+#REF!+#REF!+#REF!+#REF!+#REF!+#REF!+#REF!+#REF!</f>
        <v>#REF!</v>
      </c>
      <c r="S186" s="58">
        <f>+U186/J186</f>
        <v>1889.7810636182903</v>
      </c>
      <c r="T186" s="25">
        <f>+V186/J186</f>
        <v>755912.42544731614</v>
      </c>
      <c r="U186" s="58">
        <f>+U13+U22+U31+U40+U49+U58+U67+U76+U85+U94+U103+U112+U121+U130+U139+U148+U157+U166+U175+U184</f>
        <v>19011197.5</v>
      </c>
      <c r="V186" s="57">
        <f>+V13+V22+V31+V40+V49+V58+V67+V76+V85+V94+V103+V112+V121+V130+V139+V148+V157+V166+V175+V184</f>
        <v>7604479000</v>
      </c>
      <c r="W186" s="36" t="e">
        <f>+W13+#REF!+#REF!+#REF!+#REF!+#REF!+#REF!+#REF!+#REF!</f>
        <v>#REF!</v>
      </c>
      <c r="X186" s="25">
        <f>+Z186/J186</f>
        <v>1989.7810636182903</v>
      </c>
      <c r="Y186" s="25">
        <f>+AA186/J186</f>
        <v>795912.42544731614</v>
      </c>
      <c r="Z186" s="58">
        <f>+Z13+Z22+Z31+Z40+Z49+Z58+Z67+Z76+Z85+Z94+Z103+Z112+Z121+Z130+Z139+Z148+Z157+Z166+Z175+Z184</f>
        <v>20017197.5</v>
      </c>
      <c r="AA186" s="57">
        <f>+AA13+AA22+AA31+AA40+AA49+AA58+AA67+AA76+AA85+AA94+AA103+AA112+AA121+AA130+AA139+AA148+AA157+AA166+AA175+AA184</f>
        <v>8006879000</v>
      </c>
      <c r="AC186" s="26" t="e">
        <f>+AE186/J186</f>
        <v>#REF!</v>
      </c>
      <c r="AD186" s="27" t="e">
        <f>+AF186/J186</f>
        <v>#REF!</v>
      </c>
      <c r="AE186" s="28" t="e">
        <f>AE13+#REF!+#REF!+#REF!+#REF!+#REF!+#REF!+#REF!+#REF!+#REF!+#REF!+#REF!+#REF!+#REF!</f>
        <v>#REF!</v>
      </c>
      <c r="AF186" s="28" t="e">
        <f>AF13+#REF!+#REF!+#REF!+#REF!+#REF!+#REF!+#REF!+#REF!+#REF!+#REF!+#REF!+#REF!+#REF!</f>
        <v>#REF!</v>
      </c>
      <c r="AG186" s="193"/>
      <c r="AH186" s="193"/>
      <c r="AI186" s="193"/>
      <c r="AJ186" s="193"/>
    </row>
    <row r="187" spans="2:36" x14ac:dyDescent="0.25">
      <c r="N187" s="198">
        <v>0.35</v>
      </c>
      <c r="O187" s="199"/>
      <c r="P187" s="199"/>
      <c r="Q187" s="199"/>
      <c r="S187" s="198">
        <v>0.5</v>
      </c>
      <c r="T187" s="199"/>
      <c r="U187" s="199"/>
      <c r="V187" s="199"/>
      <c r="X187" s="198">
        <v>0.15</v>
      </c>
      <c r="Y187" s="199"/>
      <c r="Z187" s="199"/>
      <c r="AA187" s="199"/>
      <c r="AC187" s="198">
        <v>0.15</v>
      </c>
      <c r="AD187" s="198"/>
      <c r="AE187" s="198"/>
      <c r="AF187" s="198"/>
      <c r="AG187" s="193"/>
      <c r="AH187" s="193"/>
      <c r="AI187" s="193"/>
      <c r="AJ187" s="193"/>
    </row>
    <row r="188" spans="2:36" x14ac:dyDescent="0.25">
      <c r="B188" s="37"/>
      <c r="C188" s="38"/>
      <c r="D188" s="38"/>
      <c r="E188" s="37"/>
      <c r="F188" s="38"/>
      <c r="H188" s="39"/>
      <c r="J188" s="29"/>
      <c r="N188" s="30"/>
      <c r="AG188" s="193"/>
      <c r="AH188" s="193"/>
      <c r="AI188" s="193"/>
      <c r="AJ188" s="193"/>
    </row>
    <row r="189" spans="2:36" ht="14.4" customHeight="1" x14ac:dyDescent="0.25">
      <c r="B189" s="40"/>
      <c r="E189" s="41"/>
      <c r="F189" s="42"/>
      <c r="N189" s="60" t="s">
        <v>45</v>
      </c>
      <c r="O189" s="60"/>
      <c r="P189" s="61">
        <f>P186*N187+U186*S187+Z186*X187</f>
        <v>18809997.5</v>
      </c>
      <c r="S189" s="106" t="s">
        <v>69</v>
      </c>
      <c r="AG189" s="193"/>
      <c r="AH189" s="193"/>
      <c r="AI189" s="193"/>
      <c r="AJ189" s="193"/>
    </row>
    <row r="190" spans="2:36" ht="13.95" customHeight="1" x14ac:dyDescent="0.25">
      <c r="B190" s="40"/>
      <c r="E190" s="41"/>
      <c r="F190" s="42"/>
      <c r="N190" s="60" t="s">
        <v>46</v>
      </c>
      <c r="O190" s="61"/>
      <c r="P190" s="61">
        <f>P189/J186</f>
        <v>1869.7810636182903</v>
      </c>
      <c r="S190" s="31">
        <v>400</v>
      </c>
      <c r="AG190" s="193"/>
      <c r="AH190" s="193"/>
      <c r="AI190" s="193"/>
      <c r="AJ190" s="193"/>
    </row>
    <row r="191" spans="2:36" ht="15.05" customHeight="1" x14ac:dyDescent="0.25">
      <c r="B191" s="40"/>
      <c r="E191" s="41"/>
      <c r="F191" s="42"/>
      <c r="N191" s="4"/>
      <c r="P191" s="30"/>
      <c r="AG191" s="193"/>
      <c r="AH191" s="193"/>
      <c r="AI191" s="193"/>
      <c r="AJ191" s="193"/>
    </row>
    <row r="192" spans="2:36" ht="13.95" customHeight="1" x14ac:dyDescent="0.25">
      <c r="B192" s="40"/>
      <c r="E192" s="41"/>
      <c r="F192" s="42"/>
      <c r="N192" s="197" t="s">
        <v>47</v>
      </c>
      <c r="O192" s="197"/>
      <c r="P192" s="59">
        <f>+P189-J186*50</f>
        <v>18306997.5</v>
      </c>
      <c r="AG192" s="193"/>
      <c r="AH192" s="193"/>
      <c r="AI192" s="193"/>
      <c r="AJ192" s="193"/>
    </row>
    <row r="193" spans="2:36" ht="13.95" customHeight="1" x14ac:dyDescent="0.25">
      <c r="B193" s="40"/>
      <c r="E193" s="41"/>
      <c r="F193" s="42"/>
      <c r="N193" s="197"/>
      <c r="O193" s="197"/>
      <c r="P193" s="60"/>
      <c r="AG193" s="193"/>
      <c r="AH193" s="193"/>
      <c r="AI193" s="193"/>
      <c r="AJ193" s="193"/>
    </row>
    <row r="194" spans="2:36" ht="13.95" customHeight="1" x14ac:dyDescent="0.25">
      <c r="B194" s="40"/>
      <c r="E194" s="41"/>
      <c r="F194" s="42"/>
      <c r="N194" s="60" t="s">
        <v>46</v>
      </c>
      <c r="O194" s="61"/>
      <c r="P194" s="61">
        <f>+P192/J186</f>
        <v>1819.7810636182903</v>
      </c>
      <c r="AG194" s="193"/>
      <c r="AH194" s="193"/>
      <c r="AI194" s="193"/>
      <c r="AJ194" s="193"/>
    </row>
    <row r="195" spans="2:36" ht="14.4" customHeight="1" x14ac:dyDescent="0.25">
      <c r="B195" s="40"/>
      <c r="E195" s="41"/>
      <c r="F195" s="42"/>
      <c r="G195" s="43"/>
      <c r="H195" s="196"/>
      <c r="N195" s="4"/>
      <c r="P195" s="1"/>
      <c r="AG195" s="193"/>
      <c r="AH195" s="193"/>
      <c r="AI195" s="193"/>
      <c r="AJ195" s="193"/>
    </row>
    <row r="196" spans="2:36" ht="13.95" customHeight="1" x14ac:dyDescent="0.25">
      <c r="B196" s="40"/>
      <c r="E196" s="41"/>
      <c r="F196" s="42"/>
      <c r="G196" s="194"/>
      <c r="H196" s="196"/>
      <c r="N196" s="95" t="s">
        <v>48</v>
      </c>
      <c r="O196" s="95"/>
      <c r="P196" s="96">
        <f>+Q186*N187+V186*S187+AA186*X187</f>
        <v>7523999000</v>
      </c>
      <c r="AG196" s="193"/>
      <c r="AH196" s="193"/>
      <c r="AI196" s="193"/>
      <c r="AJ196" s="193"/>
    </row>
    <row r="197" spans="2:36" ht="13.95" customHeight="1" x14ac:dyDescent="0.25">
      <c r="B197" s="40"/>
      <c r="E197" s="41"/>
      <c r="F197" s="42"/>
      <c r="G197" s="194"/>
      <c r="H197" s="196"/>
      <c r="N197" s="95" t="s">
        <v>49</v>
      </c>
      <c r="O197" s="96"/>
      <c r="P197" s="96">
        <f>P196/J186</f>
        <v>747912.42544731614</v>
      </c>
      <c r="AG197" s="193"/>
      <c r="AH197" s="193"/>
      <c r="AI197" s="193"/>
      <c r="AJ197" s="193"/>
    </row>
    <row r="198" spans="2:36" ht="13.95" customHeight="1" x14ac:dyDescent="0.25">
      <c r="B198" s="40"/>
      <c r="E198" s="41"/>
      <c r="F198" s="42"/>
      <c r="G198" s="194"/>
      <c r="H198" s="196"/>
      <c r="N198" s="4"/>
      <c r="P198" s="30"/>
      <c r="AG198" s="193"/>
      <c r="AH198" s="193"/>
      <c r="AI198" s="193"/>
      <c r="AJ198" s="193"/>
    </row>
    <row r="199" spans="2:36" x14ac:dyDescent="0.25">
      <c r="B199" s="44"/>
      <c r="C199" s="38"/>
      <c r="D199" s="38"/>
      <c r="E199" s="45"/>
      <c r="F199" s="46"/>
      <c r="N199" s="195" t="s">
        <v>47</v>
      </c>
      <c r="O199" s="195"/>
      <c r="P199" s="97">
        <f>+P196-J186*20000</f>
        <v>7322799000</v>
      </c>
      <c r="AG199" s="193"/>
      <c r="AH199" s="193"/>
      <c r="AI199" s="193"/>
      <c r="AJ199" s="193"/>
    </row>
    <row r="200" spans="2:36" x14ac:dyDescent="0.25">
      <c r="F200" s="2"/>
      <c r="N200" s="195"/>
      <c r="O200" s="195"/>
      <c r="P200" s="95"/>
      <c r="AG200" s="193"/>
      <c r="AH200" s="193"/>
      <c r="AI200" s="193"/>
      <c r="AJ200" s="193"/>
    </row>
    <row r="201" spans="2:36" x14ac:dyDescent="0.25">
      <c r="N201" s="95" t="s">
        <v>49</v>
      </c>
      <c r="O201" s="96"/>
      <c r="P201" s="96">
        <f>+P199/J186</f>
        <v>727912.42544731614</v>
      </c>
      <c r="AG201" s="193"/>
      <c r="AH201" s="193"/>
      <c r="AI201" s="193"/>
      <c r="AJ201" s="193"/>
    </row>
    <row r="202" spans="2:36" x14ac:dyDescent="0.25">
      <c r="B202" s="37"/>
      <c r="C202" s="37"/>
      <c r="D202" s="37"/>
      <c r="E202" s="37"/>
      <c r="F202" s="47"/>
      <c r="G202" s="38"/>
      <c r="H202" s="47"/>
      <c r="AG202" s="193"/>
      <c r="AH202" s="193"/>
      <c r="AI202" s="193"/>
      <c r="AJ202" s="193"/>
    </row>
    <row r="203" spans="2:36" x14ac:dyDescent="0.25">
      <c r="B203" s="48"/>
      <c r="C203" s="49"/>
      <c r="D203" s="49"/>
      <c r="E203" s="49"/>
      <c r="F203" s="49"/>
      <c r="G203" s="49"/>
      <c r="H203" s="50"/>
      <c r="AG203" s="193"/>
      <c r="AH203" s="193"/>
      <c r="AI203" s="193"/>
      <c r="AJ203" s="193"/>
    </row>
    <row r="204" spans="2:36" x14ac:dyDescent="0.25">
      <c r="B204" s="48"/>
      <c r="C204" s="49"/>
      <c r="D204" s="49"/>
      <c r="E204" s="49"/>
      <c r="F204" s="49"/>
      <c r="G204" s="49"/>
      <c r="H204" s="50"/>
      <c r="AG204" s="193"/>
      <c r="AH204" s="193"/>
      <c r="AI204" s="193"/>
      <c r="AJ204" s="193"/>
    </row>
    <row r="205" spans="2:36" x14ac:dyDescent="0.25">
      <c r="B205" s="51"/>
      <c r="C205" s="35"/>
      <c r="D205" s="35"/>
      <c r="E205" s="35"/>
      <c r="F205" s="52"/>
      <c r="G205" s="52"/>
      <c r="H205" s="53"/>
      <c r="AG205" s="193"/>
      <c r="AH205" s="193"/>
      <c r="AI205" s="193"/>
      <c r="AJ205" s="193"/>
    </row>
    <row r="206" spans="2:36" x14ac:dyDescent="0.25">
      <c r="B206" s="51"/>
      <c r="C206" s="35"/>
      <c r="D206" s="35"/>
      <c r="E206" s="35"/>
      <c r="F206" s="52"/>
      <c r="G206" s="52"/>
      <c r="H206" s="53"/>
      <c r="AG206" s="193"/>
      <c r="AH206" s="193"/>
      <c r="AI206" s="193"/>
      <c r="AJ206" s="193"/>
    </row>
    <row r="207" spans="2:36" x14ac:dyDescent="0.25">
      <c r="AG207" s="193"/>
      <c r="AH207" s="193"/>
      <c r="AI207" s="193"/>
      <c r="AJ207" s="193"/>
    </row>
    <row r="208" spans="2:36" x14ac:dyDescent="0.25">
      <c r="AG208" s="193"/>
      <c r="AH208" s="193"/>
      <c r="AI208" s="193"/>
      <c r="AJ208" s="193"/>
    </row>
    <row r="209" spans="2:8" x14ac:dyDescent="0.25">
      <c r="B209" s="54"/>
      <c r="C209" s="55"/>
      <c r="D209" s="55"/>
      <c r="E209" s="38"/>
      <c r="F209" s="38"/>
      <c r="G209" s="38"/>
      <c r="H209" s="38"/>
    </row>
    <row r="210" spans="2:8" x14ac:dyDescent="0.25">
      <c r="F210" s="49"/>
      <c r="G210" s="49"/>
      <c r="H210" s="49"/>
    </row>
    <row r="211" spans="2:8" x14ac:dyDescent="0.25">
      <c r="F211" s="49"/>
      <c r="G211" s="49"/>
      <c r="H211" s="49"/>
    </row>
    <row r="212" spans="2:8" x14ac:dyDescent="0.25">
      <c r="E212" s="56"/>
      <c r="F212" s="56"/>
      <c r="G212" s="56"/>
      <c r="H212" s="56"/>
    </row>
    <row r="213" spans="2:8" x14ac:dyDescent="0.25">
      <c r="E213" s="49"/>
      <c r="F213" s="49"/>
      <c r="G213" s="49"/>
      <c r="H213" s="49"/>
    </row>
    <row r="214" spans="2:8" x14ac:dyDescent="0.25">
      <c r="E214" s="56"/>
      <c r="F214" s="56"/>
      <c r="G214" s="56"/>
      <c r="H214" s="56"/>
    </row>
  </sheetData>
  <autoFilter ref="A1:AF206" xr:uid="{C496F4C7-0A58-4CC0-A163-1155DB3CE2ED}"/>
  <mergeCells count="158">
    <mergeCell ref="AG2:AJ2"/>
    <mergeCell ref="B2:J2"/>
    <mergeCell ref="N2:Q2"/>
    <mergeCell ref="S2:V2"/>
    <mergeCell ref="X2:AA2"/>
    <mergeCell ref="AC2:AF2"/>
    <mergeCell ref="AG4:AJ4"/>
    <mergeCell ref="B6:B12"/>
    <mergeCell ref="AG6:AJ6"/>
    <mergeCell ref="AG7:AJ7"/>
    <mergeCell ref="AG8:AJ8"/>
    <mergeCell ref="AG35:AJ35"/>
    <mergeCell ref="AG40:AJ40"/>
    <mergeCell ref="B33:B39"/>
    <mergeCell ref="AG24:AJ24"/>
    <mergeCell ref="AG26:AJ26"/>
    <mergeCell ref="AG29:AJ29"/>
    <mergeCell ref="AG31:AJ31"/>
    <mergeCell ref="B24:B30"/>
    <mergeCell ref="AG11:AJ11"/>
    <mergeCell ref="AG13:AJ13"/>
    <mergeCell ref="AG62:AJ62"/>
    <mergeCell ref="AG65:AJ65"/>
    <mergeCell ref="AG52:AJ52"/>
    <mergeCell ref="AG55:AJ55"/>
    <mergeCell ref="AG56:AJ56"/>
    <mergeCell ref="B51:B57"/>
    <mergeCell ref="AG51:AJ51"/>
    <mergeCell ref="AG58:AJ58"/>
    <mergeCell ref="AG42:AJ42"/>
    <mergeCell ref="AG43:AJ43"/>
    <mergeCell ref="AG44:AJ44"/>
    <mergeCell ref="B42:B48"/>
    <mergeCell ref="AG47:AJ47"/>
    <mergeCell ref="AG49:AJ49"/>
    <mergeCell ref="N192:O193"/>
    <mergeCell ref="AG192:AJ192"/>
    <mergeCell ref="AG193:AJ193"/>
    <mergeCell ref="AG79:AJ79"/>
    <mergeCell ref="AG83:AJ83"/>
    <mergeCell ref="N187:Q187"/>
    <mergeCell ref="S187:V187"/>
    <mergeCell ref="X187:AA187"/>
    <mergeCell ref="AC187:AF187"/>
    <mergeCell ref="AG187:AJ187"/>
    <mergeCell ref="AG186:AJ186"/>
    <mergeCell ref="AG94:AJ94"/>
    <mergeCell ref="AG121:AJ121"/>
    <mergeCell ref="AG139:AJ139"/>
    <mergeCell ref="AG157:AJ157"/>
    <mergeCell ref="AG175:AJ175"/>
    <mergeCell ref="AG194:AJ194"/>
    <mergeCell ref="AG195:AJ195"/>
    <mergeCell ref="AG200:AJ200"/>
    <mergeCell ref="AG201:AJ201"/>
    <mergeCell ref="AG202:AJ202"/>
    <mergeCell ref="AG188:AJ188"/>
    <mergeCell ref="AG189:AJ189"/>
    <mergeCell ref="AG190:AJ190"/>
    <mergeCell ref="AG191:AJ191"/>
    <mergeCell ref="AG204:AJ204"/>
    <mergeCell ref="AG205:AJ205"/>
    <mergeCell ref="AG206:AJ206"/>
    <mergeCell ref="AG207:AJ207"/>
    <mergeCell ref="AG208:AJ208"/>
    <mergeCell ref="G196:G198"/>
    <mergeCell ref="AG196:AJ196"/>
    <mergeCell ref="AG197:AJ197"/>
    <mergeCell ref="AG198:AJ198"/>
    <mergeCell ref="AG199:AJ199"/>
    <mergeCell ref="N199:O200"/>
    <mergeCell ref="H195:H198"/>
    <mergeCell ref="AG203:AJ203"/>
    <mergeCell ref="B69:B75"/>
    <mergeCell ref="AG73:AJ73"/>
    <mergeCell ref="B78:B84"/>
    <mergeCell ref="AG82:AJ82"/>
    <mergeCell ref="AG85:AJ85"/>
    <mergeCell ref="AG67:AJ67"/>
    <mergeCell ref="B15:B21"/>
    <mergeCell ref="AG15:AJ15"/>
    <mergeCell ref="AG16:AJ16"/>
    <mergeCell ref="AG17:AJ17"/>
    <mergeCell ref="AG18:AJ18"/>
    <mergeCell ref="AG22:AJ22"/>
    <mergeCell ref="AG25:AJ25"/>
    <mergeCell ref="AG33:AJ33"/>
    <mergeCell ref="AG34:AJ34"/>
    <mergeCell ref="AG36:AJ36"/>
    <mergeCell ref="AG61:AJ61"/>
    <mergeCell ref="AG76:AJ76"/>
    <mergeCell ref="AG78:AJ78"/>
    <mergeCell ref="AG69:AJ69"/>
    <mergeCell ref="AG70:AJ70"/>
    <mergeCell ref="AG74:AJ74"/>
    <mergeCell ref="B60:B66"/>
    <mergeCell ref="AG60:AJ60"/>
    <mergeCell ref="B96:B102"/>
    <mergeCell ref="AG96:AJ96"/>
    <mergeCell ref="AG97:AJ97"/>
    <mergeCell ref="AG100:AJ100"/>
    <mergeCell ref="AG101:AJ101"/>
    <mergeCell ref="B87:B93"/>
    <mergeCell ref="AG87:AJ87"/>
    <mergeCell ref="AG88:AJ88"/>
    <mergeCell ref="AG91:AJ91"/>
    <mergeCell ref="AG92:AJ92"/>
    <mergeCell ref="B114:B120"/>
    <mergeCell ref="AG114:AJ114"/>
    <mergeCell ref="AG115:AJ115"/>
    <mergeCell ref="AG118:AJ118"/>
    <mergeCell ref="AG119:AJ119"/>
    <mergeCell ref="AG112:AJ112"/>
    <mergeCell ref="AG103:AJ103"/>
    <mergeCell ref="B105:B111"/>
    <mergeCell ref="AG105:AJ105"/>
    <mergeCell ref="AG106:AJ106"/>
    <mergeCell ref="AG109:AJ109"/>
    <mergeCell ref="AG110:AJ110"/>
    <mergeCell ref="B132:B138"/>
    <mergeCell ref="AG132:AJ132"/>
    <mergeCell ref="AG133:AJ133"/>
    <mergeCell ref="AG136:AJ136"/>
    <mergeCell ref="AG137:AJ137"/>
    <mergeCell ref="AG130:AJ130"/>
    <mergeCell ref="B123:B129"/>
    <mergeCell ref="AG123:AJ123"/>
    <mergeCell ref="AG124:AJ124"/>
    <mergeCell ref="AG127:AJ127"/>
    <mergeCell ref="AG128:AJ128"/>
    <mergeCell ref="B141:B147"/>
    <mergeCell ref="AG141:AJ141"/>
    <mergeCell ref="AG142:AJ142"/>
    <mergeCell ref="AG145:AJ145"/>
    <mergeCell ref="AG146:AJ146"/>
    <mergeCell ref="AG148:AJ148"/>
    <mergeCell ref="B150:B156"/>
    <mergeCell ref="AG150:AJ150"/>
    <mergeCell ref="AG151:AJ151"/>
    <mergeCell ref="AG154:AJ154"/>
    <mergeCell ref="AG155:AJ155"/>
    <mergeCell ref="B177:B183"/>
    <mergeCell ref="AG177:AJ177"/>
    <mergeCell ref="AG178:AJ178"/>
    <mergeCell ref="AG181:AJ181"/>
    <mergeCell ref="AG182:AJ182"/>
    <mergeCell ref="AG184:AJ184"/>
    <mergeCell ref="B159:B165"/>
    <mergeCell ref="AG159:AJ159"/>
    <mergeCell ref="AG160:AJ160"/>
    <mergeCell ref="AG163:AJ163"/>
    <mergeCell ref="AG164:AJ164"/>
    <mergeCell ref="AG166:AJ166"/>
    <mergeCell ref="B168:B174"/>
    <mergeCell ref="AG168:AJ168"/>
    <mergeCell ref="AG169:AJ169"/>
    <mergeCell ref="AG172:AJ172"/>
    <mergeCell ref="AG173:AJ173"/>
  </mergeCells>
  <phoneticPr fontId="27" type="noConversion"/>
  <pageMargins left="0.7" right="0.7" top="0.75" bottom="0.75" header="0.3" footer="0.3"/>
  <pageSetup paperSize="9" orientation="portrait" r:id="rId1"/>
  <ignoredErrors>
    <ignoredError sqref="Z11:Z12 P11:P13 U11:U13 P6:P8 U6:U8 Z6:Z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2366-9C58-4774-9612-016C3CEEBF81}">
  <sheetPr>
    <tabColor rgb="FFFFA3A3"/>
  </sheetPr>
  <dimension ref="B1:AJ192"/>
  <sheetViews>
    <sheetView showGridLines="0" zoomScale="94" zoomScaleNormal="94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J160" activeCellId="2" sqref="J145 J153 J160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6.6640625" style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2</v>
      </c>
      <c r="C6" s="12">
        <v>135</v>
      </c>
      <c r="D6" s="81" t="s">
        <v>90</v>
      </c>
      <c r="E6" s="12">
        <v>1</v>
      </c>
      <c r="F6" s="86" t="s">
        <v>11</v>
      </c>
      <c r="G6" s="12">
        <v>68.900000000000006</v>
      </c>
      <c r="H6" s="12"/>
      <c r="I6" s="12">
        <v>0</v>
      </c>
      <c r="J6" s="12">
        <f t="shared" ref="J6:J11" si="0">G6+H6</f>
        <v>68.900000000000006</v>
      </c>
      <c r="L6" s="13" t="s">
        <v>9</v>
      </c>
      <c r="N6" s="14">
        <v>1500</v>
      </c>
      <c r="O6" s="15">
        <f t="shared" ref="O6:O11" si="1">N6*$S$168</f>
        <v>600000</v>
      </c>
      <c r="P6" s="16">
        <f>+J6*N6</f>
        <v>103350.00000000001</v>
      </c>
      <c r="Q6" s="15">
        <f t="shared" ref="Q6:Q11" si="2">P6*$S$168</f>
        <v>41340000.000000007</v>
      </c>
      <c r="S6" s="14">
        <f>N6+100</f>
        <v>1600</v>
      </c>
      <c r="T6" s="15">
        <f t="shared" ref="T6:T11" si="3">S6*$S$168</f>
        <v>640000</v>
      </c>
      <c r="U6" s="16">
        <f>+J6*S6</f>
        <v>110240.00000000001</v>
      </c>
      <c r="V6" s="15">
        <f t="shared" ref="V6:V11" si="4">U6*$S$168</f>
        <v>44096000.000000007</v>
      </c>
      <c r="X6" s="14">
        <f>+S6+100</f>
        <v>1700</v>
      </c>
      <c r="Y6" s="15">
        <f t="shared" ref="Y6:Y12" si="5">X6*$S$168</f>
        <v>680000</v>
      </c>
      <c r="Z6" s="15">
        <f>+J6*X6</f>
        <v>117130.00000000001</v>
      </c>
      <c r="AA6" s="15">
        <f t="shared" ref="AA6:AA11" si="6">Z6*$S$168</f>
        <v>46852000.000000007</v>
      </c>
      <c r="AC6" s="14">
        <f>X6+75</f>
        <v>1775</v>
      </c>
      <c r="AD6" s="15">
        <f>AC6*$S$168</f>
        <v>710000</v>
      </c>
      <c r="AE6" s="15">
        <f>G6*AC6+(H6+I6)*AC6/2</f>
        <v>122297.50000000001</v>
      </c>
      <c r="AF6" s="15">
        <f>AE6*$S$168</f>
        <v>48919000.000000007</v>
      </c>
      <c r="AG6" s="192"/>
      <c r="AH6" s="192"/>
      <c r="AI6" s="192"/>
      <c r="AJ6" s="192"/>
    </row>
    <row r="7" spans="2:36" ht="13.8" customHeight="1" x14ac:dyDescent="0.25">
      <c r="B7" s="191"/>
      <c r="C7" s="12">
        <v>136</v>
      </c>
      <c r="D7" s="81" t="s">
        <v>26</v>
      </c>
      <c r="E7" s="12">
        <v>1</v>
      </c>
      <c r="F7" s="86" t="s">
        <v>8</v>
      </c>
      <c r="G7" s="12">
        <v>66.8</v>
      </c>
      <c r="H7" s="12"/>
      <c r="I7" s="12">
        <v>0</v>
      </c>
      <c r="J7" s="12">
        <f t="shared" si="0"/>
        <v>66.8</v>
      </c>
      <c r="L7" s="17" t="s">
        <v>10</v>
      </c>
      <c r="N7" s="14">
        <v>1450</v>
      </c>
      <c r="O7" s="15">
        <f t="shared" si="1"/>
        <v>580000</v>
      </c>
      <c r="P7" s="16">
        <f>+J7*N7</f>
        <v>96860</v>
      </c>
      <c r="Q7" s="15">
        <f t="shared" si="2"/>
        <v>38744000</v>
      </c>
      <c r="S7" s="14">
        <f t="shared" ref="S7:S11" si="7">N7+100</f>
        <v>1550</v>
      </c>
      <c r="T7" s="15">
        <f t="shared" si="3"/>
        <v>620000</v>
      </c>
      <c r="U7" s="16">
        <f>+J7*S7</f>
        <v>103540</v>
      </c>
      <c r="V7" s="15">
        <f t="shared" si="4"/>
        <v>41416000</v>
      </c>
      <c r="X7" s="14">
        <f t="shared" ref="X7:X11" si="8">+S7+100</f>
        <v>1650</v>
      </c>
      <c r="Y7" s="15">
        <f t="shared" si="5"/>
        <v>660000</v>
      </c>
      <c r="Z7" s="15">
        <f>+J7*X7</f>
        <v>110220</v>
      </c>
      <c r="AA7" s="15">
        <f t="shared" si="6"/>
        <v>44088000</v>
      </c>
      <c r="AC7" s="14">
        <f t="shared" ref="AC7:AC12" si="9">X7+75</f>
        <v>1725</v>
      </c>
      <c r="AD7" s="15">
        <f>AC7*$S$168</f>
        <v>690000</v>
      </c>
      <c r="AE7" s="15">
        <f>G7*AC7+(H7+I7)*AC7/2</f>
        <v>115230</v>
      </c>
      <c r="AF7" s="15">
        <f>AE7*$S$168</f>
        <v>46092000</v>
      </c>
      <c r="AG7" s="192"/>
      <c r="AH7" s="192"/>
      <c r="AI7" s="192"/>
      <c r="AJ7" s="192"/>
    </row>
    <row r="8" spans="2:36" ht="13.8" customHeight="1" x14ac:dyDescent="0.25">
      <c r="B8" s="191"/>
      <c r="C8" s="12">
        <v>137</v>
      </c>
      <c r="D8" s="81" t="s">
        <v>26</v>
      </c>
      <c r="E8" s="12">
        <v>2</v>
      </c>
      <c r="F8" s="86" t="s">
        <v>8</v>
      </c>
      <c r="G8" s="12">
        <v>83.1</v>
      </c>
      <c r="H8" s="12"/>
      <c r="I8" s="12">
        <v>0</v>
      </c>
      <c r="J8" s="12">
        <f t="shared" si="0"/>
        <v>83.1</v>
      </c>
      <c r="L8" s="17" t="s">
        <v>10</v>
      </c>
      <c r="N8" s="14">
        <v>1450</v>
      </c>
      <c r="O8" s="15">
        <f t="shared" si="1"/>
        <v>580000</v>
      </c>
      <c r="P8" s="16">
        <f>+J8*N8</f>
        <v>120494.99999999999</v>
      </c>
      <c r="Q8" s="15">
        <f t="shared" si="2"/>
        <v>48197999.999999993</v>
      </c>
      <c r="S8" s="14">
        <f t="shared" si="7"/>
        <v>1550</v>
      </c>
      <c r="T8" s="15">
        <f t="shared" si="3"/>
        <v>620000</v>
      </c>
      <c r="U8" s="16">
        <f>+J8*S8</f>
        <v>128804.99999999999</v>
      </c>
      <c r="V8" s="15">
        <f t="shared" si="4"/>
        <v>51521999.999999993</v>
      </c>
      <c r="X8" s="14">
        <f t="shared" si="8"/>
        <v>1650</v>
      </c>
      <c r="Y8" s="15">
        <f t="shared" si="5"/>
        <v>660000</v>
      </c>
      <c r="Z8" s="15">
        <f>+J8*X8</f>
        <v>137115</v>
      </c>
      <c r="AA8" s="15">
        <f t="shared" si="6"/>
        <v>54846000</v>
      </c>
      <c r="AC8" s="14">
        <f t="shared" si="9"/>
        <v>1725</v>
      </c>
      <c r="AD8" s="15">
        <f>AC8*$S$168</f>
        <v>690000</v>
      </c>
      <c r="AE8" s="15">
        <f>G8*AC8+(H8+I8)*AC8/2</f>
        <v>143347.5</v>
      </c>
      <c r="AF8" s="15">
        <f>AE8*$S$168</f>
        <v>57339000</v>
      </c>
      <c r="AG8" s="192"/>
      <c r="AH8" s="192"/>
      <c r="AI8" s="192"/>
      <c r="AJ8" s="192"/>
    </row>
    <row r="9" spans="2:36" ht="13.8" customHeight="1" x14ac:dyDescent="0.25">
      <c r="B9" s="191"/>
      <c r="C9" s="12">
        <v>138</v>
      </c>
      <c r="D9" s="81" t="s">
        <v>90</v>
      </c>
      <c r="E9" s="12">
        <v>2</v>
      </c>
      <c r="F9" s="86"/>
      <c r="G9" s="12">
        <v>117.8</v>
      </c>
      <c r="H9" s="12"/>
      <c r="I9" s="12"/>
      <c r="J9" s="12">
        <f t="shared" si="0"/>
        <v>117.8</v>
      </c>
      <c r="L9" s="17"/>
      <c r="N9" s="14">
        <v>1425</v>
      </c>
      <c r="O9" s="15">
        <f t="shared" si="1"/>
        <v>570000</v>
      </c>
      <c r="P9" s="16">
        <f t="shared" ref="P9:P10" si="10">+J9*N9</f>
        <v>167865</v>
      </c>
      <c r="Q9" s="15">
        <f t="shared" si="2"/>
        <v>67146000</v>
      </c>
      <c r="S9" s="14">
        <f t="shared" si="7"/>
        <v>1525</v>
      </c>
      <c r="T9" s="15">
        <f t="shared" si="3"/>
        <v>610000</v>
      </c>
      <c r="U9" s="16">
        <f t="shared" ref="U9:U10" si="11">+J9*S9</f>
        <v>179645</v>
      </c>
      <c r="V9" s="15">
        <f t="shared" si="4"/>
        <v>71858000</v>
      </c>
      <c r="X9" s="14">
        <f t="shared" si="8"/>
        <v>1625</v>
      </c>
      <c r="Y9" s="15">
        <f t="shared" si="5"/>
        <v>650000</v>
      </c>
      <c r="Z9" s="15">
        <f t="shared" ref="Z9:Z10" si="12">+J9*X9</f>
        <v>191425</v>
      </c>
      <c r="AA9" s="15">
        <f t="shared" si="6"/>
        <v>76570000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139</v>
      </c>
      <c r="D10" s="81" t="s">
        <v>90</v>
      </c>
      <c r="E10" s="12">
        <v>2</v>
      </c>
      <c r="F10" s="86"/>
      <c r="G10" s="12">
        <v>86.8</v>
      </c>
      <c r="H10" s="12"/>
      <c r="I10" s="12"/>
      <c r="J10" s="12">
        <f t="shared" si="0"/>
        <v>86.8</v>
      </c>
      <c r="L10" s="17"/>
      <c r="N10" s="14">
        <v>1500</v>
      </c>
      <c r="O10" s="15">
        <f t="shared" si="1"/>
        <v>600000</v>
      </c>
      <c r="P10" s="16">
        <f t="shared" si="10"/>
        <v>130200</v>
      </c>
      <c r="Q10" s="15">
        <f t="shared" si="2"/>
        <v>52080000</v>
      </c>
      <c r="S10" s="14">
        <f t="shared" si="7"/>
        <v>1600</v>
      </c>
      <c r="T10" s="15">
        <f t="shared" si="3"/>
        <v>640000</v>
      </c>
      <c r="U10" s="16">
        <f t="shared" si="11"/>
        <v>138880</v>
      </c>
      <c r="V10" s="15">
        <f t="shared" si="4"/>
        <v>55552000</v>
      </c>
      <c r="X10" s="14">
        <f t="shared" si="8"/>
        <v>1700</v>
      </c>
      <c r="Y10" s="15">
        <f t="shared" si="5"/>
        <v>680000</v>
      </c>
      <c r="Z10" s="15">
        <f t="shared" si="12"/>
        <v>147560</v>
      </c>
      <c r="AA10" s="15">
        <f t="shared" si="6"/>
        <v>59024000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140</v>
      </c>
      <c r="D11" s="81" t="s">
        <v>90</v>
      </c>
      <c r="E11" s="12">
        <v>1</v>
      </c>
      <c r="F11" s="86" t="s">
        <v>11</v>
      </c>
      <c r="G11" s="12">
        <v>62.6</v>
      </c>
      <c r="H11" s="12"/>
      <c r="I11" s="12">
        <v>0</v>
      </c>
      <c r="J11" s="12">
        <f t="shared" si="0"/>
        <v>62.6</v>
      </c>
      <c r="L11" s="17" t="s">
        <v>10</v>
      </c>
      <c r="N11" s="14">
        <v>1500</v>
      </c>
      <c r="O11" s="15">
        <f t="shared" si="1"/>
        <v>600000</v>
      </c>
      <c r="P11" s="16">
        <f>+J11*N11</f>
        <v>93900</v>
      </c>
      <c r="Q11" s="15">
        <f t="shared" si="2"/>
        <v>37560000</v>
      </c>
      <c r="S11" s="14">
        <f t="shared" si="7"/>
        <v>1600</v>
      </c>
      <c r="T11" s="15">
        <f t="shared" si="3"/>
        <v>640000</v>
      </c>
      <c r="U11" s="16">
        <f>+J11*S11</f>
        <v>100160</v>
      </c>
      <c r="V11" s="15">
        <f t="shared" si="4"/>
        <v>40064000</v>
      </c>
      <c r="X11" s="14">
        <f t="shared" si="8"/>
        <v>1700</v>
      </c>
      <c r="Y11" s="15">
        <f t="shared" si="5"/>
        <v>680000</v>
      </c>
      <c r="Z11" s="15">
        <f>+J11*X11</f>
        <v>106420</v>
      </c>
      <c r="AA11" s="15">
        <f t="shared" si="6"/>
        <v>42568000</v>
      </c>
      <c r="AC11" s="14">
        <f t="shared" si="9"/>
        <v>1775</v>
      </c>
      <c r="AD11" s="15">
        <f>AC11*$S$168</f>
        <v>710000</v>
      </c>
      <c r="AE11" s="15">
        <f>G11*AC11+(H11+I11)*AC11/2</f>
        <v>111115</v>
      </c>
      <c r="AF11" s="15">
        <f>AE11*$S$168</f>
        <v>44446000</v>
      </c>
      <c r="AG11" s="192"/>
      <c r="AH11" s="192"/>
      <c r="AI11" s="192"/>
      <c r="AJ11" s="192"/>
    </row>
    <row r="12" spans="2:36" x14ac:dyDescent="0.25">
      <c r="C12" s="18"/>
      <c r="D12" s="82"/>
      <c r="E12" s="18"/>
      <c r="F12" s="87"/>
      <c r="G12" s="19">
        <f>SUM(G6:G11)</f>
        <v>486</v>
      </c>
      <c r="H12" s="19">
        <f>SUM(H6:I11)</f>
        <v>0</v>
      </c>
      <c r="I12" s="19">
        <f>SUM(I6:I11)</f>
        <v>0</v>
      </c>
      <c r="J12" s="19">
        <f>SUM(J6:J11)</f>
        <v>486</v>
      </c>
      <c r="N12" s="104">
        <f>+P12/J12</f>
        <v>1466.3991769547324</v>
      </c>
      <c r="O12" s="20"/>
      <c r="P12" s="21">
        <f>SUM(P6:P11)</f>
        <v>712670</v>
      </c>
      <c r="Q12" s="21">
        <f>SUM(Q6:Q11)</f>
        <v>285068000</v>
      </c>
      <c r="S12" s="104">
        <f>+U12/J12</f>
        <v>1566.3991769547324</v>
      </c>
      <c r="T12" s="20"/>
      <c r="U12" s="21">
        <f>SUM(U6:U11)</f>
        <v>761270</v>
      </c>
      <c r="V12" s="21">
        <f>SUM(V6:V11)</f>
        <v>304508000</v>
      </c>
      <c r="X12" s="104">
        <f>+Z12/J12</f>
        <v>1666.3991769547324</v>
      </c>
      <c r="Y12" s="20">
        <f t="shared" si="5"/>
        <v>666559.67078189296</v>
      </c>
      <c r="Z12" s="21">
        <f>SUM(Z6:Z11)</f>
        <v>809870</v>
      </c>
      <c r="AA12" s="21">
        <f>SUM(AA6:AA11)</f>
        <v>323948000</v>
      </c>
      <c r="AC12" s="2">
        <f t="shared" si="9"/>
        <v>1741.3991769547324</v>
      </c>
      <c r="AD12" s="20">
        <f>AC12*$S$168</f>
        <v>696559.67078189296</v>
      </c>
      <c r="AE12" s="21">
        <f>SUM(AE6:AE11)</f>
        <v>491990</v>
      </c>
      <c r="AF12" s="21">
        <f>SUM(AF6:AF11)</f>
        <v>196796000</v>
      </c>
      <c r="AG12" s="193"/>
      <c r="AH12" s="193"/>
      <c r="AI12" s="193"/>
      <c r="AJ12" s="193"/>
    </row>
    <row r="13" spans="2:36" x14ac:dyDescent="0.25">
      <c r="C13" s="18"/>
      <c r="D13" s="82"/>
      <c r="E13" s="18"/>
      <c r="F13" s="87"/>
      <c r="G13" s="19"/>
      <c r="H13" s="19"/>
      <c r="I13" s="19"/>
      <c r="J13" s="19"/>
      <c r="N13" s="104"/>
      <c r="O13" s="20"/>
      <c r="P13" s="21"/>
      <c r="Q13" s="21"/>
      <c r="S13" s="104"/>
      <c r="T13" s="20"/>
      <c r="U13" s="21"/>
      <c r="V13" s="21"/>
      <c r="X13" s="104"/>
      <c r="Y13" s="20"/>
      <c r="Z13" s="21"/>
      <c r="AA13" s="21"/>
      <c r="AC13" s="2"/>
      <c r="AD13" s="20"/>
      <c r="AE13" s="21"/>
      <c r="AF13" s="21"/>
      <c r="AG13" s="2"/>
      <c r="AH13" s="2"/>
      <c r="AI13" s="2"/>
      <c r="AJ13" s="2"/>
    </row>
    <row r="14" spans="2:36" ht="13.8" customHeight="1" x14ac:dyDescent="0.25">
      <c r="B14" s="191">
        <v>3</v>
      </c>
      <c r="C14" s="12">
        <v>141</v>
      </c>
      <c r="D14" s="81" t="s">
        <v>90</v>
      </c>
      <c r="E14" s="12">
        <v>1</v>
      </c>
      <c r="F14" s="86" t="s">
        <v>11</v>
      </c>
      <c r="G14" s="12">
        <v>68.900000000000006</v>
      </c>
      <c r="H14" s="12"/>
      <c r="I14" s="12">
        <v>0</v>
      </c>
      <c r="J14" s="12">
        <f t="shared" ref="J14:J19" si="13">G14+H14</f>
        <v>68.900000000000006</v>
      </c>
      <c r="L14" s="13" t="s">
        <v>9</v>
      </c>
      <c r="N14" s="14">
        <v>1525</v>
      </c>
      <c r="O14" s="15">
        <f t="shared" ref="O14:O19" si="14">N14*$S$168</f>
        <v>610000</v>
      </c>
      <c r="P14" s="16">
        <f>+J14*N14</f>
        <v>105072.50000000001</v>
      </c>
      <c r="Q14" s="15">
        <f t="shared" ref="Q14:Q19" si="15">P14*$S$168</f>
        <v>42029000.000000007</v>
      </c>
      <c r="S14" s="14">
        <f t="shared" ref="S14:S19" si="16">N14+100</f>
        <v>1625</v>
      </c>
      <c r="T14" s="15">
        <f t="shared" ref="T14:T19" si="17">S14*$S$168</f>
        <v>650000</v>
      </c>
      <c r="U14" s="16">
        <f>+J14*S14</f>
        <v>111962.50000000001</v>
      </c>
      <c r="V14" s="15">
        <f t="shared" ref="V14:V19" si="18">U14*$S$168</f>
        <v>44785000.000000007</v>
      </c>
      <c r="X14" s="14">
        <f>+S14+100</f>
        <v>1725</v>
      </c>
      <c r="Y14" s="15">
        <f t="shared" ref="Y14:Y20" si="19">X14*$S$168</f>
        <v>690000</v>
      </c>
      <c r="Z14" s="15">
        <f>+J14*X14</f>
        <v>118852.50000000001</v>
      </c>
      <c r="AA14" s="15">
        <f t="shared" ref="AA14:AA19" si="20">Z14*$S$168</f>
        <v>47541000.000000007</v>
      </c>
      <c r="AC14" s="14">
        <f>X14+75</f>
        <v>1800</v>
      </c>
      <c r="AD14" s="15">
        <f>AC14*$S$168</f>
        <v>720000</v>
      </c>
      <c r="AE14" s="15">
        <f>G14*AC14+(H14+I14)*AC14/2</f>
        <v>124020.00000000001</v>
      </c>
      <c r="AF14" s="15">
        <f>AE14*$S$168</f>
        <v>49608000.000000007</v>
      </c>
      <c r="AG14" s="192"/>
      <c r="AH14" s="192"/>
      <c r="AI14" s="192"/>
      <c r="AJ14" s="192"/>
    </row>
    <row r="15" spans="2:36" ht="13.8" customHeight="1" x14ac:dyDescent="0.25">
      <c r="B15" s="191"/>
      <c r="C15" s="12">
        <v>142</v>
      </c>
      <c r="D15" s="81" t="s">
        <v>26</v>
      </c>
      <c r="E15" s="12">
        <v>1</v>
      </c>
      <c r="F15" s="86" t="s">
        <v>8</v>
      </c>
      <c r="G15" s="12">
        <v>66.8</v>
      </c>
      <c r="H15" s="12"/>
      <c r="I15" s="12">
        <v>0</v>
      </c>
      <c r="J15" s="12">
        <f t="shared" si="13"/>
        <v>66.8</v>
      </c>
      <c r="L15" s="17" t="s">
        <v>10</v>
      </c>
      <c r="N15" s="14">
        <v>1475</v>
      </c>
      <c r="O15" s="15">
        <f t="shared" si="14"/>
        <v>590000</v>
      </c>
      <c r="P15" s="16">
        <f>+J15*N15</f>
        <v>98530</v>
      </c>
      <c r="Q15" s="15">
        <f t="shared" si="15"/>
        <v>39412000</v>
      </c>
      <c r="S15" s="14">
        <f t="shared" si="16"/>
        <v>1575</v>
      </c>
      <c r="T15" s="15">
        <f t="shared" si="17"/>
        <v>630000</v>
      </c>
      <c r="U15" s="16">
        <f>+J15*S15</f>
        <v>105210</v>
      </c>
      <c r="V15" s="15">
        <f t="shared" si="18"/>
        <v>42084000</v>
      </c>
      <c r="X15" s="14">
        <f t="shared" ref="X15:X19" si="21">+S15+100</f>
        <v>1675</v>
      </c>
      <c r="Y15" s="15">
        <f t="shared" si="19"/>
        <v>670000</v>
      </c>
      <c r="Z15" s="15">
        <f>+J15*X15</f>
        <v>111890</v>
      </c>
      <c r="AA15" s="15">
        <f t="shared" si="20"/>
        <v>44756000</v>
      </c>
      <c r="AC15" s="14">
        <f t="shared" ref="AC15:AC20" si="22">X15+75</f>
        <v>1750</v>
      </c>
      <c r="AD15" s="15">
        <f>AC15*$S$168</f>
        <v>700000</v>
      </c>
      <c r="AE15" s="15">
        <f>G15*AC15+(H15+I15)*AC15/2</f>
        <v>116900</v>
      </c>
      <c r="AF15" s="15">
        <f>AE15*$S$168</f>
        <v>46760000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143</v>
      </c>
      <c r="D16" s="81" t="s">
        <v>26</v>
      </c>
      <c r="E16" s="12">
        <v>2</v>
      </c>
      <c r="F16" s="86" t="s">
        <v>8</v>
      </c>
      <c r="G16" s="12">
        <v>83.1</v>
      </c>
      <c r="H16" s="12"/>
      <c r="I16" s="12">
        <v>0</v>
      </c>
      <c r="J16" s="12">
        <f t="shared" si="13"/>
        <v>83.1</v>
      </c>
      <c r="L16" s="17" t="s">
        <v>10</v>
      </c>
      <c r="N16" s="14">
        <v>1450</v>
      </c>
      <c r="O16" s="15">
        <f t="shared" si="14"/>
        <v>580000</v>
      </c>
      <c r="P16" s="16">
        <f>+J16*N16</f>
        <v>120494.99999999999</v>
      </c>
      <c r="Q16" s="15">
        <f t="shared" si="15"/>
        <v>48197999.999999993</v>
      </c>
      <c r="S16" s="14">
        <f t="shared" si="16"/>
        <v>1550</v>
      </c>
      <c r="T16" s="15">
        <f t="shared" si="17"/>
        <v>620000</v>
      </c>
      <c r="U16" s="16">
        <f>+J16*S16</f>
        <v>128804.99999999999</v>
      </c>
      <c r="V16" s="15">
        <f t="shared" si="18"/>
        <v>51521999.999999993</v>
      </c>
      <c r="X16" s="14">
        <f t="shared" si="21"/>
        <v>1650</v>
      </c>
      <c r="Y16" s="15">
        <f t="shared" si="19"/>
        <v>660000</v>
      </c>
      <c r="Z16" s="15">
        <f>+J16*X16</f>
        <v>137115</v>
      </c>
      <c r="AA16" s="15">
        <f t="shared" si="20"/>
        <v>54846000</v>
      </c>
      <c r="AC16" s="14">
        <f t="shared" si="22"/>
        <v>1725</v>
      </c>
      <c r="AD16" s="15">
        <f>AC16*$S$168</f>
        <v>690000</v>
      </c>
      <c r="AE16" s="15">
        <f>G16*AC16+(H16+I16)*AC16/2</f>
        <v>143347.5</v>
      </c>
      <c r="AF16" s="15">
        <f>AE16*$S$168</f>
        <v>57339000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144</v>
      </c>
      <c r="D17" s="81" t="s">
        <v>90</v>
      </c>
      <c r="E17" s="12">
        <v>2</v>
      </c>
      <c r="F17" s="86" t="s">
        <v>11</v>
      </c>
      <c r="G17" s="12">
        <v>117.8</v>
      </c>
      <c r="H17" s="12"/>
      <c r="I17" s="12">
        <v>0</v>
      </c>
      <c r="J17" s="12">
        <f t="shared" si="13"/>
        <v>117.8</v>
      </c>
      <c r="L17" s="17" t="s">
        <v>10</v>
      </c>
      <c r="N17" s="14">
        <v>1425</v>
      </c>
      <c r="O17" s="15">
        <f t="shared" si="14"/>
        <v>570000</v>
      </c>
      <c r="P17" s="16">
        <f>+J17*N17</f>
        <v>167865</v>
      </c>
      <c r="Q17" s="15">
        <f t="shared" si="15"/>
        <v>67146000</v>
      </c>
      <c r="S17" s="14">
        <f t="shared" si="16"/>
        <v>1525</v>
      </c>
      <c r="T17" s="15">
        <f t="shared" si="17"/>
        <v>610000</v>
      </c>
      <c r="U17" s="16">
        <f>+J17*S17</f>
        <v>179645</v>
      </c>
      <c r="V17" s="15">
        <f t="shared" si="18"/>
        <v>71858000</v>
      </c>
      <c r="X17" s="14">
        <f t="shared" si="21"/>
        <v>1625</v>
      </c>
      <c r="Y17" s="15">
        <f t="shared" si="19"/>
        <v>650000</v>
      </c>
      <c r="Z17" s="15">
        <f>+J17*X17</f>
        <v>191425</v>
      </c>
      <c r="AA17" s="15">
        <f t="shared" si="20"/>
        <v>76570000</v>
      </c>
      <c r="AC17" s="14">
        <f t="shared" si="22"/>
        <v>1700</v>
      </c>
      <c r="AD17" s="15">
        <f>AC17*$S$168</f>
        <v>680000</v>
      </c>
      <c r="AE17" s="15">
        <f>G17*AC17+(H17+I17)*AC17/2</f>
        <v>200260</v>
      </c>
      <c r="AF17" s="15">
        <f>AE17*$S$168</f>
        <v>80104000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145</v>
      </c>
      <c r="D18" s="81" t="s">
        <v>90</v>
      </c>
      <c r="E18" s="12">
        <v>2</v>
      </c>
      <c r="F18" s="86"/>
      <c r="G18" s="12">
        <v>86.8</v>
      </c>
      <c r="H18" s="12"/>
      <c r="I18" s="12"/>
      <c r="J18" s="12">
        <f t="shared" si="13"/>
        <v>86.8</v>
      </c>
      <c r="L18" s="17"/>
      <c r="N18" s="14">
        <v>1500</v>
      </c>
      <c r="O18" s="15">
        <f t="shared" si="14"/>
        <v>600000</v>
      </c>
      <c r="P18" s="16">
        <f t="shared" ref="P18:P19" si="23">+J18*N18</f>
        <v>130200</v>
      </c>
      <c r="Q18" s="15">
        <f t="shared" si="15"/>
        <v>52080000</v>
      </c>
      <c r="S18" s="14">
        <f t="shared" si="16"/>
        <v>1600</v>
      </c>
      <c r="T18" s="15">
        <f t="shared" si="17"/>
        <v>640000</v>
      </c>
      <c r="U18" s="16">
        <f t="shared" ref="U18:U19" si="24">+J18*S18</f>
        <v>138880</v>
      </c>
      <c r="V18" s="15">
        <f t="shared" si="18"/>
        <v>55552000</v>
      </c>
      <c r="X18" s="14">
        <f t="shared" si="21"/>
        <v>1700</v>
      </c>
      <c r="Y18" s="15">
        <f t="shared" si="19"/>
        <v>680000</v>
      </c>
      <c r="Z18" s="15">
        <f t="shared" ref="Z18:Z19" si="25">+J18*X18</f>
        <v>147560</v>
      </c>
      <c r="AA18" s="15">
        <f t="shared" si="20"/>
        <v>59024000</v>
      </c>
      <c r="AC18" s="14"/>
      <c r="AD18" s="15"/>
      <c r="AE18" s="15"/>
      <c r="AF18" s="15"/>
      <c r="AG18" s="22"/>
      <c r="AH18" s="22"/>
      <c r="AI18" s="22"/>
      <c r="AJ18" s="22"/>
    </row>
    <row r="19" spans="2:36" ht="13.8" customHeight="1" x14ac:dyDescent="0.25">
      <c r="B19" s="191"/>
      <c r="C19" s="12">
        <v>146</v>
      </c>
      <c r="D19" s="81" t="s">
        <v>90</v>
      </c>
      <c r="E19" s="12">
        <v>1</v>
      </c>
      <c r="F19" s="86"/>
      <c r="G19" s="12">
        <v>62.6</v>
      </c>
      <c r="H19" s="12"/>
      <c r="I19" s="12"/>
      <c r="J19" s="12">
        <f t="shared" si="13"/>
        <v>62.6</v>
      </c>
      <c r="L19" s="17"/>
      <c r="N19" s="14">
        <v>1525</v>
      </c>
      <c r="O19" s="15">
        <f t="shared" si="14"/>
        <v>610000</v>
      </c>
      <c r="P19" s="16">
        <f t="shared" si="23"/>
        <v>95465</v>
      </c>
      <c r="Q19" s="15">
        <f t="shared" si="15"/>
        <v>38186000</v>
      </c>
      <c r="S19" s="14">
        <f t="shared" si="16"/>
        <v>1625</v>
      </c>
      <c r="T19" s="15">
        <f t="shared" si="17"/>
        <v>650000</v>
      </c>
      <c r="U19" s="16">
        <f t="shared" si="24"/>
        <v>101725</v>
      </c>
      <c r="V19" s="15">
        <f t="shared" si="18"/>
        <v>40690000</v>
      </c>
      <c r="X19" s="14">
        <f t="shared" si="21"/>
        <v>1725</v>
      </c>
      <c r="Y19" s="15">
        <f t="shared" si="19"/>
        <v>690000</v>
      </c>
      <c r="Z19" s="15">
        <f t="shared" si="25"/>
        <v>107985</v>
      </c>
      <c r="AA19" s="15">
        <f t="shared" si="20"/>
        <v>43194000</v>
      </c>
      <c r="AC19" s="14"/>
      <c r="AD19" s="15"/>
      <c r="AE19" s="15"/>
      <c r="AF19" s="15"/>
      <c r="AG19" s="22"/>
      <c r="AH19" s="22"/>
      <c r="AI19" s="22"/>
      <c r="AJ19" s="22"/>
    </row>
    <row r="20" spans="2:36" x14ac:dyDescent="0.25">
      <c r="C20" s="18"/>
      <c r="D20" s="82"/>
      <c r="E20" s="18"/>
      <c r="F20" s="87"/>
      <c r="G20" s="19">
        <f>SUM(G14:G19)</f>
        <v>486</v>
      </c>
      <c r="H20" s="19">
        <f>SUM(H14:I19)</f>
        <v>0</v>
      </c>
      <c r="I20" s="19">
        <f>SUM(I14:I17)</f>
        <v>0</v>
      </c>
      <c r="J20" s="19">
        <f>SUM(J14:J19)</f>
        <v>486</v>
      </c>
      <c r="N20" s="104">
        <f>+P20/J20</f>
        <v>1476.5997942386832</v>
      </c>
      <c r="O20" s="20"/>
      <c r="P20" s="21">
        <f>SUM(P14:P19)</f>
        <v>717627.5</v>
      </c>
      <c r="Q20" s="21">
        <f>SUM(Q14:Q19)</f>
        <v>287051000</v>
      </c>
      <c r="S20" s="104">
        <f>+U20/J20</f>
        <v>1576.5997942386832</v>
      </c>
      <c r="T20" s="20"/>
      <c r="U20" s="21">
        <f>SUM(U14:U19)</f>
        <v>766227.5</v>
      </c>
      <c r="V20" s="21">
        <f>SUM(V14:V19)</f>
        <v>306491000</v>
      </c>
      <c r="X20" s="104">
        <f>+Z20/J20</f>
        <v>1676.5997942386832</v>
      </c>
      <c r="Y20" s="20">
        <f t="shared" si="19"/>
        <v>670639.9176954733</v>
      </c>
      <c r="Z20" s="21">
        <f>SUM(Z14:Z19)</f>
        <v>814827.5</v>
      </c>
      <c r="AA20" s="21">
        <f>SUM(AA14:AA19)</f>
        <v>325931000</v>
      </c>
      <c r="AC20" s="2">
        <f t="shared" si="22"/>
        <v>1751.5997942386832</v>
      </c>
      <c r="AD20" s="20">
        <f>AC20*$S$168</f>
        <v>700639.9176954733</v>
      </c>
      <c r="AE20" s="21">
        <f>SUM(AE14:AE19)</f>
        <v>584527.5</v>
      </c>
      <c r="AF20" s="21">
        <f>SUM(AF14:AF19)</f>
        <v>233811000</v>
      </c>
      <c r="AG20" s="193"/>
      <c r="AH20" s="193"/>
      <c r="AI20" s="193"/>
      <c r="AJ20" s="193"/>
    </row>
    <row r="21" spans="2:36" x14ac:dyDescent="0.25">
      <c r="C21" s="18"/>
      <c r="D21" s="82"/>
      <c r="E21" s="18"/>
      <c r="F21" s="87"/>
      <c r="G21" s="19"/>
      <c r="H21" s="19"/>
      <c r="I21" s="19"/>
      <c r="J21" s="19"/>
      <c r="N21" s="104"/>
      <c r="O21" s="20"/>
      <c r="P21" s="21"/>
      <c r="Q21" s="21"/>
      <c r="S21" s="104"/>
      <c r="T21" s="20"/>
      <c r="U21" s="21"/>
      <c r="V21" s="21"/>
      <c r="X21" s="104"/>
      <c r="Y21" s="20"/>
      <c r="Z21" s="21"/>
      <c r="AA21" s="21"/>
      <c r="AC21" s="2"/>
      <c r="AD21" s="20"/>
      <c r="AE21" s="21"/>
      <c r="AF21" s="21"/>
      <c r="AG21" s="2"/>
      <c r="AH21" s="2"/>
      <c r="AI21" s="2"/>
      <c r="AJ21" s="2"/>
    </row>
    <row r="22" spans="2:36" ht="13.8" customHeight="1" x14ac:dyDescent="0.25">
      <c r="B22" s="191">
        <v>4</v>
      </c>
      <c r="C22" s="12">
        <v>147</v>
      </c>
      <c r="D22" s="81" t="s">
        <v>90</v>
      </c>
      <c r="E22" s="12">
        <v>1</v>
      </c>
      <c r="F22" s="86" t="s">
        <v>11</v>
      </c>
      <c r="G22" s="12">
        <v>68.900000000000006</v>
      </c>
      <c r="H22" s="12"/>
      <c r="I22" s="12">
        <v>0</v>
      </c>
      <c r="J22" s="12">
        <f t="shared" ref="J22:J27" si="26">G22+H22</f>
        <v>68.900000000000006</v>
      </c>
      <c r="L22" s="13" t="s">
        <v>9</v>
      </c>
      <c r="N22" s="14">
        <v>1525</v>
      </c>
      <c r="O22" s="15">
        <f t="shared" ref="O22:O27" si="27">N22*$S$168</f>
        <v>610000</v>
      </c>
      <c r="P22" s="16">
        <f>+J22*N22</f>
        <v>105072.50000000001</v>
      </c>
      <c r="Q22" s="15">
        <f t="shared" ref="Q22:Q27" si="28">P22*$S$168</f>
        <v>42029000.000000007</v>
      </c>
      <c r="S22" s="14">
        <f t="shared" ref="S22:S27" si="29">N22+100</f>
        <v>1625</v>
      </c>
      <c r="T22" s="15">
        <f t="shared" ref="T22:T27" si="30">S22*$S$168</f>
        <v>650000</v>
      </c>
      <c r="U22" s="16">
        <f>+J22*S22</f>
        <v>111962.50000000001</v>
      </c>
      <c r="V22" s="15">
        <f t="shared" ref="V22:V27" si="31">U22*$S$168</f>
        <v>44785000.000000007</v>
      </c>
      <c r="X22" s="14">
        <f>+S22+100</f>
        <v>1725</v>
      </c>
      <c r="Y22" s="15">
        <f t="shared" ref="Y22:Y28" si="32">X22*$S$168</f>
        <v>690000</v>
      </c>
      <c r="Z22" s="15">
        <f>+J22*X22</f>
        <v>118852.50000000001</v>
      </c>
      <c r="AA22" s="15">
        <f t="shared" ref="AA22:AA27" si="33">Z22*$S$168</f>
        <v>47541000.000000007</v>
      </c>
      <c r="AC22" s="14">
        <f>X22+75</f>
        <v>1800</v>
      </c>
      <c r="AD22" s="15">
        <f>AC22*$S$168</f>
        <v>720000</v>
      </c>
      <c r="AE22" s="15">
        <f>G22*AC22+(H22+I22)*AC22/2</f>
        <v>124020.00000000001</v>
      </c>
      <c r="AF22" s="15">
        <f>AE22*$S$168</f>
        <v>49608000.000000007</v>
      </c>
      <c r="AG22" s="192"/>
      <c r="AH22" s="192"/>
      <c r="AI22" s="192"/>
      <c r="AJ22" s="192"/>
    </row>
    <row r="23" spans="2:36" ht="13.8" customHeight="1" x14ac:dyDescent="0.25">
      <c r="B23" s="191"/>
      <c r="C23" s="12">
        <v>148</v>
      </c>
      <c r="D23" s="81" t="s">
        <v>26</v>
      </c>
      <c r="E23" s="12">
        <v>1</v>
      </c>
      <c r="F23" s="86" t="s">
        <v>8</v>
      </c>
      <c r="G23" s="12">
        <v>66.8</v>
      </c>
      <c r="H23" s="12"/>
      <c r="I23" s="12">
        <v>0</v>
      </c>
      <c r="J23" s="12">
        <f t="shared" si="26"/>
        <v>66.8</v>
      </c>
      <c r="L23" s="17" t="s">
        <v>10</v>
      </c>
      <c r="N23" s="14">
        <v>1475</v>
      </c>
      <c r="O23" s="15">
        <f t="shared" si="27"/>
        <v>590000</v>
      </c>
      <c r="P23" s="16">
        <f>+J23*N23</f>
        <v>98530</v>
      </c>
      <c r="Q23" s="15">
        <f t="shared" si="28"/>
        <v>39412000</v>
      </c>
      <c r="S23" s="14">
        <f t="shared" si="29"/>
        <v>1575</v>
      </c>
      <c r="T23" s="15">
        <f t="shared" si="30"/>
        <v>630000</v>
      </c>
      <c r="U23" s="16">
        <f>+J23*S23</f>
        <v>105210</v>
      </c>
      <c r="V23" s="15">
        <f t="shared" si="31"/>
        <v>42084000</v>
      </c>
      <c r="X23" s="14">
        <f t="shared" ref="X23:X27" si="34">+S23+100</f>
        <v>1675</v>
      </c>
      <c r="Y23" s="15">
        <f t="shared" si="32"/>
        <v>670000</v>
      </c>
      <c r="Z23" s="15">
        <f>+J23*X23</f>
        <v>111890</v>
      </c>
      <c r="AA23" s="15">
        <f t="shared" si="33"/>
        <v>44756000</v>
      </c>
      <c r="AC23" s="14">
        <f t="shared" ref="AC23:AC28" si="35">X23+75</f>
        <v>1750</v>
      </c>
      <c r="AD23" s="15">
        <f>AC23*$S$168</f>
        <v>700000</v>
      </c>
      <c r="AE23" s="15">
        <f>G23*AC23+(H23+I23)*AC23/2</f>
        <v>116900</v>
      </c>
      <c r="AF23" s="15">
        <f>AE23*$S$168</f>
        <v>46760000</v>
      </c>
      <c r="AG23" s="192"/>
      <c r="AH23" s="192"/>
      <c r="AI23" s="192"/>
      <c r="AJ23" s="192"/>
    </row>
    <row r="24" spans="2:36" ht="13.8" customHeight="1" x14ac:dyDescent="0.25">
      <c r="B24" s="191"/>
      <c r="C24" s="12">
        <v>149</v>
      </c>
      <c r="D24" s="81" t="s">
        <v>26</v>
      </c>
      <c r="E24" s="12">
        <v>2</v>
      </c>
      <c r="F24" s="86" t="s">
        <v>8</v>
      </c>
      <c r="G24" s="12">
        <v>83.1</v>
      </c>
      <c r="H24" s="12"/>
      <c r="I24" s="12">
        <v>0</v>
      </c>
      <c r="J24" s="12">
        <f t="shared" si="26"/>
        <v>83.1</v>
      </c>
      <c r="L24" s="17" t="s">
        <v>10</v>
      </c>
      <c r="N24" s="14">
        <v>1450</v>
      </c>
      <c r="O24" s="15">
        <f t="shared" si="27"/>
        <v>580000</v>
      </c>
      <c r="P24" s="16">
        <f>+J24*N24</f>
        <v>120494.99999999999</v>
      </c>
      <c r="Q24" s="15">
        <f t="shared" si="28"/>
        <v>48197999.999999993</v>
      </c>
      <c r="S24" s="14">
        <f t="shared" si="29"/>
        <v>1550</v>
      </c>
      <c r="T24" s="15">
        <f t="shared" si="30"/>
        <v>620000</v>
      </c>
      <c r="U24" s="16">
        <f>+J24*S24</f>
        <v>128804.99999999999</v>
      </c>
      <c r="V24" s="15">
        <f t="shared" si="31"/>
        <v>51521999.999999993</v>
      </c>
      <c r="X24" s="14">
        <f t="shared" si="34"/>
        <v>1650</v>
      </c>
      <c r="Y24" s="15">
        <f t="shared" si="32"/>
        <v>660000</v>
      </c>
      <c r="Z24" s="15">
        <f>+J24*X24</f>
        <v>137115</v>
      </c>
      <c r="AA24" s="15">
        <f t="shared" si="33"/>
        <v>54846000</v>
      </c>
      <c r="AC24" s="14">
        <f t="shared" si="35"/>
        <v>1725</v>
      </c>
      <c r="AD24" s="15">
        <f>AC24*$S$168</f>
        <v>690000</v>
      </c>
      <c r="AE24" s="15">
        <f>G24*AC24+(H24+I24)*AC24/2</f>
        <v>143347.5</v>
      </c>
      <c r="AF24" s="15">
        <f>AE24*$S$168</f>
        <v>57339000</v>
      </c>
      <c r="AG24" s="192"/>
      <c r="AH24" s="192"/>
      <c r="AI24" s="192"/>
      <c r="AJ24" s="192"/>
    </row>
    <row r="25" spans="2:36" x14ac:dyDescent="0.25">
      <c r="B25" s="191"/>
      <c r="C25" s="12">
        <v>150</v>
      </c>
      <c r="D25" s="81" t="s">
        <v>90</v>
      </c>
      <c r="E25" s="12">
        <v>2</v>
      </c>
      <c r="F25" s="86"/>
      <c r="G25" s="12">
        <v>117.8</v>
      </c>
      <c r="H25" s="12"/>
      <c r="I25" s="12"/>
      <c r="J25" s="12">
        <f t="shared" si="26"/>
        <v>117.8</v>
      </c>
      <c r="L25" s="17"/>
      <c r="N25" s="14">
        <v>1425</v>
      </c>
      <c r="O25" s="15">
        <f t="shared" si="27"/>
        <v>570000</v>
      </c>
      <c r="P25" s="16">
        <f t="shared" ref="P25:P26" si="36">+J25*N25</f>
        <v>167865</v>
      </c>
      <c r="Q25" s="15">
        <f t="shared" si="28"/>
        <v>67146000</v>
      </c>
      <c r="S25" s="14">
        <f t="shared" si="29"/>
        <v>1525</v>
      </c>
      <c r="T25" s="15">
        <f t="shared" si="30"/>
        <v>610000</v>
      </c>
      <c r="U25" s="16">
        <f t="shared" ref="U25:U26" si="37">+J25*S25</f>
        <v>179645</v>
      </c>
      <c r="V25" s="15">
        <f t="shared" si="31"/>
        <v>71858000</v>
      </c>
      <c r="X25" s="14">
        <f t="shared" si="34"/>
        <v>1625</v>
      </c>
      <c r="Y25" s="15">
        <f t="shared" si="32"/>
        <v>650000</v>
      </c>
      <c r="Z25" s="15">
        <f t="shared" ref="Z25:Z26" si="38">+J25*X25</f>
        <v>191425</v>
      </c>
      <c r="AA25" s="15">
        <f t="shared" si="33"/>
        <v>76570000</v>
      </c>
      <c r="AC25" s="14"/>
      <c r="AD25" s="15"/>
      <c r="AE25" s="15"/>
      <c r="AF25" s="15"/>
      <c r="AG25" s="22"/>
      <c r="AH25" s="22"/>
      <c r="AI25" s="22"/>
      <c r="AJ25" s="22"/>
    </row>
    <row r="26" spans="2:36" x14ac:dyDescent="0.25">
      <c r="B26" s="191"/>
      <c r="C26" s="12">
        <v>151</v>
      </c>
      <c r="D26" s="81" t="s">
        <v>90</v>
      </c>
      <c r="E26" s="12">
        <v>2</v>
      </c>
      <c r="F26" s="86"/>
      <c r="G26" s="12">
        <v>86.8</v>
      </c>
      <c r="H26" s="12"/>
      <c r="I26" s="12"/>
      <c r="J26" s="12">
        <f t="shared" si="26"/>
        <v>86.8</v>
      </c>
      <c r="L26" s="17"/>
      <c r="N26" s="14">
        <v>1500</v>
      </c>
      <c r="O26" s="15">
        <f t="shared" si="27"/>
        <v>600000</v>
      </c>
      <c r="P26" s="16">
        <f t="shared" si="36"/>
        <v>130200</v>
      </c>
      <c r="Q26" s="15">
        <f t="shared" si="28"/>
        <v>52080000</v>
      </c>
      <c r="S26" s="14">
        <f t="shared" si="29"/>
        <v>1600</v>
      </c>
      <c r="T26" s="15">
        <f t="shared" si="30"/>
        <v>640000</v>
      </c>
      <c r="U26" s="16">
        <f t="shared" si="37"/>
        <v>138880</v>
      </c>
      <c r="V26" s="15">
        <f t="shared" si="31"/>
        <v>55552000</v>
      </c>
      <c r="X26" s="14">
        <f t="shared" si="34"/>
        <v>1700</v>
      </c>
      <c r="Y26" s="15">
        <f t="shared" si="32"/>
        <v>680000</v>
      </c>
      <c r="Z26" s="15">
        <f t="shared" si="38"/>
        <v>147560</v>
      </c>
      <c r="AA26" s="15">
        <f t="shared" si="33"/>
        <v>59024000</v>
      </c>
      <c r="AC26" s="14"/>
      <c r="AD26" s="15"/>
      <c r="AE26" s="15"/>
      <c r="AF26" s="15"/>
      <c r="AG26" s="22"/>
      <c r="AH26" s="22"/>
      <c r="AI26" s="22"/>
      <c r="AJ26" s="22"/>
    </row>
    <row r="27" spans="2:36" ht="13.8" customHeight="1" x14ac:dyDescent="0.25">
      <c r="B27" s="191"/>
      <c r="C27" s="12">
        <v>152</v>
      </c>
      <c r="D27" s="81" t="s">
        <v>90</v>
      </c>
      <c r="E27" s="12">
        <v>1</v>
      </c>
      <c r="F27" s="86" t="s">
        <v>11</v>
      </c>
      <c r="G27" s="12">
        <v>62.6</v>
      </c>
      <c r="H27" s="12"/>
      <c r="I27" s="12">
        <v>0</v>
      </c>
      <c r="J27" s="12">
        <f t="shared" si="26"/>
        <v>62.6</v>
      </c>
      <c r="L27" s="17" t="s">
        <v>10</v>
      </c>
      <c r="N27" s="14">
        <v>1525</v>
      </c>
      <c r="O27" s="15">
        <f t="shared" si="27"/>
        <v>610000</v>
      </c>
      <c r="P27" s="16">
        <f>+J27*N27</f>
        <v>95465</v>
      </c>
      <c r="Q27" s="15">
        <f t="shared" si="28"/>
        <v>38186000</v>
      </c>
      <c r="S27" s="14">
        <f t="shared" si="29"/>
        <v>1625</v>
      </c>
      <c r="T27" s="15">
        <f t="shared" si="30"/>
        <v>650000</v>
      </c>
      <c r="U27" s="16">
        <f>+J27*S27</f>
        <v>101725</v>
      </c>
      <c r="V27" s="15">
        <f t="shared" si="31"/>
        <v>40690000</v>
      </c>
      <c r="X27" s="14">
        <f t="shared" si="34"/>
        <v>1725</v>
      </c>
      <c r="Y27" s="15">
        <f t="shared" si="32"/>
        <v>690000</v>
      </c>
      <c r="Z27" s="15">
        <f>+J27*X27</f>
        <v>107985</v>
      </c>
      <c r="AA27" s="15">
        <f t="shared" si="33"/>
        <v>43194000</v>
      </c>
      <c r="AC27" s="14">
        <f t="shared" si="35"/>
        <v>1800</v>
      </c>
      <c r="AD27" s="15">
        <f>AC27*$S$168</f>
        <v>720000</v>
      </c>
      <c r="AE27" s="15">
        <f>G27*AC27+(H27+I27)*AC27/2</f>
        <v>112680</v>
      </c>
      <c r="AF27" s="15">
        <f>AE27*$S$168</f>
        <v>45072000</v>
      </c>
      <c r="AG27" s="192"/>
      <c r="AH27" s="192"/>
      <c r="AI27" s="192"/>
      <c r="AJ27" s="192"/>
    </row>
    <row r="28" spans="2:36" x14ac:dyDescent="0.25">
      <c r="C28" s="18"/>
      <c r="D28" s="82"/>
      <c r="E28" s="18"/>
      <c r="F28" s="87"/>
      <c r="G28" s="19">
        <f>SUM(G22:G27)</f>
        <v>486</v>
      </c>
      <c r="H28" s="19">
        <f>SUM(H22:I27)</f>
        <v>0</v>
      </c>
      <c r="I28" s="19">
        <f>SUM(I22:I27)</f>
        <v>0</v>
      </c>
      <c r="J28" s="19">
        <f>SUM(J22:J27)</f>
        <v>486</v>
      </c>
      <c r="N28" s="104">
        <f>+P28/J28</f>
        <v>1476.5997942386832</v>
      </c>
      <c r="O28" s="20"/>
      <c r="P28" s="21">
        <f>SUM(P22:P27)</f>
        <v>717627.5</v>
      </c>
      <c r="Q28" s="21">
        <f>SUM(Q22:Q27)</f>
        <v>287051000</v>
      </c>
      <c r="S28" s="104">
        <f>+U28/J28</f>
        <v>1576.5997942386832</v>
      </c>
      <c r="T28" s="20"/>
      <c r="U28" s="21">
        <f>SUM(U22:U27)</f>
        <v>766227.5</v>
      </c>
      <c r="V28" s="21">
        <f>SUM(V22:V27)</f>
        <v>306491000</v>
      </c>
      <c r="X28" s="104">
        <f>+Z28/J28</f>
        <v>1676.5997942386832</v>
      </c>
      <c r="Y28" s="20">
        <f t="shared" si="32"/>
        <v>670639.9176954733</v>
      </c>
      <c r="Z28" s="21">
        <f>SUM(Z22:Z27)</f>
        <v>814827.5</v>
      </c>
      <c r="AA28" s="21">
        <f>SUM(AA22:AA27)</f>
        <v>325931000</v>
      </c>
      <c r="AC28" s="2">
        <f t="shared" si="35"/>
        <v>1751.5997942386832</v>
      </c>
      <c r="AD28" s="20">
        <f>AC28*$S$168</f>
        <v>700639.9176954733</v>
      </c>
      <c r="AE28" s="21">
        <f>SUM(AE22:AE27)</f>
        <v>496947.5</v>
      </c>
      <c r="AF28" s="21">
        <f>SUM(AF22:AF27)</f>
        <v>198779000</v>
      </c>
      <c r="AG28" s="193"/>
      <c r="AH28" s="193"/>
      <c r="AI28" s="193"/>
      <c r="AJ28" s="193"/>
    </row>
    <row r="29" spans="2:36" x14ac:dyDescent="0.25">
      <c r="C29" s="18"/>
      <c r="D29" s="82"/>
      <c r="E29" s="18"/>
      <c r="F29" s="87"/>
      <c r="G29" s="19"/>
      <c r="H29" s="19"/>
      <c r="I29" s="19"/>
      <c r="J29" s="19"/>
      <c r="N29" s="104"/>
      <c r="O29" s="20"/>
      <c r="P29" s="21"/>
      <c r="Q29" s="21"/>
      <c r="S29" s="104"/>
      <c r="T29" s="20"/>
      <c r="U29" s="21"/>
      <c r="V29" s="21"/>
      <c r="X29" s="104"/>
      <c r="Y29" s="20"/>
      <c r="Z29" s="21"/>
      <c r="AA29" s="21"/>
      <c r="AC29" s="2"/>
      <c r="AD29" s="20"/>
      <c r="AE29" s="21"/>
      <c r="AF29" s="21"/>
      <c r="AG29" s="2"/>
      <c r="AH29" s="2"/>
      <c r="AI29" s="2"/>
      <c r="AJ29" s="2"/>
    </row>
    <row r="30" spans="2:36" ht="13.8" customHeight="1" x14ac:dyDescent="0.25">
      <c r="B30" s="191">
        <v>5</v>
      </c>
      <c r="C30" s="12">
        <v>153</v>
      </c>
      <c r="D30" s="81" t="s">
        <v>90</v>
      </c>
      <c r="E30" s="12">
        <v>1</v>
      </c>
      <c r="F30" s="86" t="s">
        <v>11</v>
      </c>
      <c r="G30" s="12">
        <v>68.900000000000006</v>
      </c>
      <c r="H30" s="12"/>
      <c r="I30" s="12">
        <v>0</v>
      </c>
      <c r="J30" s="12">
        <f t="shared" ref="J30:J35" si="39">G30+H30</f>
        <v>68.900000000000006</v>
      </c>
      <c r="L30" s="13" t="s">
        <v>9</v>
      </c>
      <c r="N30" s="14">
        <v>1575</v>
      </c>
      <c r="O30" s="15">
        <f t="shared" ref="O30:O35" si="40">N30*$S$168</f>
        <v>630000</v>
      </c>
      <c r="P30" s="16">
        <f>+J30*N30</f>
        <v>108517.50000000001</v>
      </c>
      <c r="Q30" s="15">
        <f t="shared" ref="Q30:Q35" si="41">P30*$S$168</f>
        <v>43407000.000000007</v>
      </c>
      <c r="S30" s="14">
        <f t="shared" ref="S30:S35" si="42">N30+100</f>
        <v>1675</v>
      </c>
      <c r="T30" s="15">
        <f t="shared" ref="T30:T35" si="43">S30*$S$168</f>
        <v>670000</v>
      </c>
      <c r="U30" s="16">
        <f>+J30*S30</f>
        <v>115407.50000000001</v>
      </c>
      <c r="V30" s="15">
        <f t="shared" ref="V30:V35" si="44">U30*$S$168</f>
        <v>46163000.000000007</v>
      </c>
      <c r="X30" s="14">
        <f>+S30+100</f>
        <v>1775</v>
      </c>
      <c r="Y30" s="15">
        <f t="shared" ref="Y30:Y36" si="45">X30*$S$168</f>
        <v>710000</v>
      </c>
      <c r="Z30" s="15">
        <f>+J30*X30</f>
        <v>122297.50000000001</v>
      </c>
      <c r="AA30" s="15">
        <f t="shared" ref="AA30:AA35" si="46">Z30*$S$168</f>
        <v>48919000.000000007</v>
      </c>
      <c r="AC30" s="14">
        <f>X30+75</f>
        <v>1850</v>
      </c>
      <c r="AD30" s="15">
        <f>AC30*$S$168</f>
        <v>740000</v>
      </c>
      <c r="AE30" s="15">
        <f>G30*AC30+(H30+I30)*AC30/2</f>
        <v>127465.00000000001</v>
      </c>
      <c r="AF30" s="15">
        <f>AE30*$S$168</f>
        <v>50986000.000000007</v>
      </c>
      <c r="AG30" s="192"/>
      <c r="AH30" s="192"/>
      <c r="AI30" s="192"/>
      <c r="AJ30" s="192"/>
    </row>
    <row r="31" spans="2:36" ht="13.8" customHeight="1" x14ac:dyDescent="0.25">
      <c r="B31" s="191"/>
      <c r="C31" s="12">
        <v>154</v>
      </c>
      <c r="D31" s="81" t="s">
        <v>26</v>
      </c>
      <c r="E31" s="12">
        <v>1</v>
      </c>
      <c r="F31" s="86" t="s">
        <v>8</v>
      </c>
      <c r="G31" s="12">
        <v>66.8</v>
      </c>
      <c r="H31" s="12"/>
      <c r="I31" s="12">
        <v>0</v>
      </c>
      <c r="J31" s="12">
        <f t="shared" si="39"/>
        <v>66.8</v>
      </c>
      <c r="L31" s="17" t="s">
        <v>10</v>
      </c>
      <c r="N31" s="14">
        <v>1525</v>
      </c>
      <c r="O31" s="15">
        <f t="shared" si="40"/>
        <v>610000</v>
      </c>
      <c r="P31" s="16">
        <f>+J31*N31</f>
        <v>101870</v>
      </c>
      <c r="Q31" s="15">
        <f t="shared" si="41"/>
        <v>40748000</v>
      </c>
      <c r="S31" s="14">
        <f t="shared" si="42"/>
        <v>1625</v>
      </c>
      <c r="T31" s="15">
        <f t="shared" si="43"/>
        <v>650000</v>
      </c>
      <c r="U31" s="16">
        <f>+J31*S31</f>
        <v>108550</v>
      </c>
      <c r="V31" s="15">
        <f t="shared" si="44"/>
        <v>43420000</v>
      </c>
      <c r="X31" s="14">
        <f t="shared" ref="X31:X35" si="47">+S31+100</f>
        <v>1725</v>
      </c>
      <c r="Y31" s="15">
        <f t="shared" si="45"/>
        <v>690000</v>
      </c>
      <c r="Z31" s="15">
        <f>+J31*X31</f>
        <v>115230</v>
      </c>
      <c r="AA31" s="15">
        <f t="shared" si="46"/>
        <v>46092000</v>
      </c>
      <c r="AC31" s="14">
        <f t="shared" ref="AC31:AC36" si="48">X31+75</f>
        <v>1800</v>
      </c>
      <c r="AD31" s="15">
        <f>AC31*$S$168</f>
        <v>720000</v>
      </c>
      <c r="AE31" s="15">
        <f>G31*AC31+(H31+I31)*AC31/2</f>
        <v>120240</v>
      </c>
      <c r="AF31" s="15">
        <f>AE31*$S$168</f>
        <v>48096000</v>
      </c>
      <c r="AG31" s="192"/>
      <c r="AH31" s="192"/>
      <c r="AI31" s="192"/>
      <c r="AJ31" s="192"/>
    </row>
    <row r="32" spans="2:36" ht="13.8" customHeight="1" x14ac:dyDescent="0.25">
      <c r="B32" s="191"/>
      <c r="C32" s="12">
        <v>155</v>
      </c>
      <c r="D32" s="81" t="s">
        <v>26</v>
      </c>
      <c r="E32" s="12">
        <v>2</v>
      </c>
      <c r="F32" s="86" t="s">
        <v>8</v>
      </c>
      <c r="G32" s="12">
        <v>83.1</v>
      </c>
      <c r="H32" s="12"/>
      <c r="I32" s="12">
        <v>0</v>
      </c>
      <c r="J32" s="12">
        <f t="shared" si="39"/>
        <v>83.1</v>
      </c>
      <c r="L32" s="17" t="s">
        <v>10</v>
      </c>
      <c r="N32" s="14">
        <v>1500</v>
      </c>
      <c r="O32" s="15">
        <f t="shared" si="40"/>
        <v>600000</v>
      </c>
      <c r="P32" s="16">
        <f>+J32*N32</f>
        <v>124649.99999999999</v>
      </c>
      <c r="Q32" s="15">
        <f t="shared" si="41"/>
        <v>49859999.999999993</v>
      </c>
      <c r="S32" s="14">
        <f t="shared" si="42"/>
        <v>1600</v>
      </c>
      <c r="T32" s="15">
        <f t="shared" si="43"/>
        <v>640000</v>
      </c>
      <c r="U32" s="16">
        <f>+J32*S32</f>
        <v>132960</v>
      </c>
      <c r="V32" s="15">
        <f t="shared" si="44"/>
        <v>53184000</v>
      </c>
      <c r="X32" s="14">
        <f t="shared" si="47"/>
        <v>1700</v>
      </c>
      <c r="Y32" s="15">
        <f t="shared" si="45"/>
        <v>680000</v>
      </c>
      <c r="Z32" s="15">
        <f>+J32*X32</f>
        <v>141270</v>
      </c>
      <c r="AA32" s="15">
        <f t="shared" si="46"/>
        <v>56508000</v>
      </c>
      <c r="AC32" s="14">
        <f t="shared" si="48"/>
        <v>1775</v>
      </c>
      <c r="AD32" s="15">
        <f>AC32*$S$168</f>
        <v>710000</v>
      </c>
      <c r="AE32" s="15">
        <f>G32*AC32+(H32+I32)*AC32/2</f>
        <v>147502.5</v>
      </c>
      <c r="AF32" s="15">
        <f>AE32*$S$168</f>
        <v>59001000</v>
      </c>
      <c r="AG32" s="192"/>
      <c r="AH32" s="192"/>
      <c r="AI32" s="192"/>
      <c r="AJ32" s="192"/>
    </row>
    <row r="33" spans="2:36" ht="13.8" customHeight="1" x14ac:dyDescent="0.25">
      <c r="B33" s="191"/>
      <c r="C33" s="12">
        <v>156</v>
      </c>
      <c r="D33" s="81" t="s">
        <v>90</v>
      </c>
      <c r="E33" s="12">
        <v>2</v>
      </c>
      <c r="F33" s="86" t="s">
        <v>11</v>
      </c>
      <c r="G33" s="12">
        <v>117.8</v>
      </c>
      <c r="H33" s="12"/>
      <c r="I33" s="12">
        <v>0</v>
      </c>
      <c r="J33" s="12">
        <f t="shared" si="39"/>
        <v>117.8</v>
      </c>
      <c r="L33" s="17" t="s">
        <v>10</v>
      </c>
      <c r="N33" s="14">
        <v>1475</v>
      </c>
      <c r="O33" s="15">
        <f t="shared" si="40"/>
        <v>590000</v>
      </c>
      <c r="P33" s="16">
        <f>+J33*N33</f>
        <v>173755</v>
      </c>
      <c r="Q33" s="15">
        <f t="shared" si="41"/>
        <v>69502000</v>
      </c>
      <c r="S33" s="14">
        <f t="shared" si="42"/>
        <v>1575</v>
      </c>
      <c r="T33" s="15">
        <f t="shared" si="43"/>
        <v>630000</v>
      </c>
      <c r="U33" s="16">
        <f>+J33*S33</f>
        <v>185535</v>
      </c>
      <c r="V33" s="15">
        <f t="shared" si="44"/>
        <v>74214000</v>
      </c>
      <c r="X33" s="14">
        <f t="shared" si="47"/>
        <v>1675</v>
      </c>
      <c r="Y33" s="15">
        <f t="shared" si="45"/>
        <v>670000</v>
      </c>
      <c r="Z33" s="15">
        <f>+J33*X33</f>
        <v>197315</v>
      </c>
      <c r="AA33" s="15">
        <f t="shared" si="46"/>
        <v>78926000</v>
      </c>
      <c r="AC33" s="14">
        <f t="shared" si="48"/>
        <v>1750</v>
      </c>
      <c r="AD33" s="15">
        <f>AC33*$S$168</f>
        <v>700000</v>
      </c>
      <c r="AE33" s="15">
        <f>G33*AC33+(H33+I33)*AC33/2</f>
        <v>206150</v>
      </c>
      <c r="AF33" s="15">
        <f>AE33*$S$168</f>
        <v>82460000</v>
      </c>
      <c r="AG33" s="192"/>
      <c r="AH33" s="192"/>
      <c r="AI33" s="192"/>
      <c r="AJ33" s="192"/>
    </row>
    <row r="34" spans="2:36" x14ac:dyDescent="0.25">
      <c r="B34" s="191"/>
      <c r="C34" s="12">
        <v>157</v>
      </c>
      <c r="D34" s="81" t="s">
        <v>90</v>
      </c>
      <c r="E34" s="12">
        <v>2</v>
      </c>
      <c r="F34" s="86"/>
      <c r="G34" s="12">
        <v>86.8</v>
      </c>
      <c r="H34" s="12"/>
      <c r="I34" s="12"/>
      <c r="J34" s="12">
        <f t="shared" si="39"/>
        <v>86.8</v>
      </c>
      <c r="L34" s="17"/>
      <c r="N34" s="14">
        <v>1550</v>
      </c>
      <c r="O34" s="15">
        <f t="shared" si="40"/>
        <v>620000</v>
      </c>
      <c r="P34" s="16">
        <f t="shared" ref="P34:P35" si="49">+J34*N34</f>
        <v>134540</v>
      </c>
      <c r="Q34" s="15">
        <f t="shared" si="41"/>
        <v>53816000</v>
      </c>
      <c r="S34" s="14">
        <f t="shared" si="42"/>
        <v>1650</v>
      </c>
      <c r="T34" s="15">
        <f t="shared" si="43"/>
        <v>660000</v>
      </c>
      <c r="U34" s="16">
        <f t="shared" ref="U34:U35" si="50">+J34*S34</f>
        <v>143220</v>
      </c>
      <c r="V34" s="15">
        <f t="shared" si="44"/>
        <v>57288000</v>
      </c>
      <c r="X34" s="14">
        <f t="shared" si="47"/>
        <v>1750</v>
      </c>
      <c r="Y34" s="15">
        <f t="shared" si="45"/>
        <v>700000</v>
      </c>
      <c r="Z34" s="15">
        <f t="shared" ref="Z34:Z35" si="51">+J34*X34</f>
        <v>151900</v>
      </c>
      <c r="AA34" s="15">
        <f t="shared" si="46"/>
        <v>60760000</v>
      </c>
      <c r="AC34" s="14"/>
      <c r="AD34" s="15"/>
      <c r="AE34" s="15"/>
      <c r="AF34" s="15"/>
      <c r="AG34" s="22"/>
      <c r="AH34" s="22"/>
      <c r="AI34" s="22"/>
      <c r="AJ34" s="22"/>
    </row>
    <row r="35" spans="2:36" x14ac:dyDescent="0.25">
      <c r="B35" s="191"/>
      <c r="C35" s="12">
        <v>158</v>
      </c>
      <c r="D35" s="81" t="s">
        <v>90</v>
      </c>
      <c r="E35" s="12">
        <v>1</v>
      </c>
      <c r="F35" s="86"/>
      <c r="G35" s="12">
        <v>62.6</v>
      </c>
      <c r="H35" s="12"/>
      <c r="I35" s="12"/>
      <c r="J35" s="12">
        <f t="shared" si="39"/>
        <v>62.6</v>
      </c>
      <c r="L35" s="17"/>
      <c r="N35" s="14">
        <v>1575</v>
      </c>
      <c r="O35" s="15">
        <f t="shared" si="40"/>
        <v>630000</v>
      </c>
      <c r="P35" s="16">
        <f t="shared" si="49"/>
        <v>98595</v>
      </c>
      <c r="Q35" s="15">
        <f t="shared" si="41"/>
        <v>39438000</v>
      </c>
      <c r="S35" s="14">
        <f t="shared" si="42"/>
        <v>1675</v>
      </c>
      <c r="T35" s="15">
        <f t="shared" si="43"/>
        <v>670000</v>
      </c>
      <c r="U35" s="16">
        <f t="shared" si="50"/>
        <v>104855</v>
      </c>
      <c r="V35" s="15">
        <f t="shared" si="44"/>
        <v>41942000</v>
      </c>
      <c r="X35" s="14">
        <f t="shared" si="47"/>
        <v>1775</v>
      </c>
      <c r="Y35" s="15">
        <f t="shared" si="45"/>
        <v>710000</v>
      </c>
      <c r="Z35" s="15">
        <f t="shared" si="51"/>
        <v>111115</v>
      </c>
      <c r="AA35" s="15">
        <f t="shared" si="46"/>
        <v>44446000</v>
      </c>
      <c r="AC35" s="14"/>
      <c r="AD35" s="15"/>
      <c r="AE35" s="15"/>
      <c r="AF35" s="15"/>
      <c r="AG35" s="22"/>
      <c r="AH35" s="22"/>
      <c r="AI35" s="22"/>
      <c r="AJ35" s="22"/>
    </row>
    <row r="36" spans="2:36" x14ac:dyDescent="0.25">
      <c r="C36" s="18"/>
      <c r="D36" s="82"/>
      <c r="E36" s="18"/>
      <c r="F36" s="87"/>
      <c r="G36" s="19">
        <f>SUM(G30:G35)</f>
        <v>486</v>
      </c>
      <c r="H36" s="19">
        <f>SUM(H30:I35)</f>
        <v>0</v>
      </c>
      <c r="I36" s="19">
        <f>SUM(I30:I33)</f>
        <v>0</v>
      </c>
      <c r="J36" s="19">
        <f>SUM(J30:J35)</f>
        <v>486</v>
      </c>
      <c r="N36" s="104">
        <f>+P36/J36</f>
        <v>1526.5997942386832</v>
      </c>
      <c r="O36" s="20"/>
      <c r="P36" s="21">
        <f>SUM(P30:P35)</f>
        <v>741927.5</v>
      </c>
      <c r="Q36" s="21">
        <f>SUM(Q30:Q35)</f>
        <v>296771000</v>
      </c>
      <c r="S36" s="104">
        <f>+U36/J36</f>
        <v>1626.5997942386832</v>
      </c>
      <c r="T36" s="20"/>
      <c r="U36" s="21">
        <f>SUM(U30:U35)</f>
        <v>790527.5</v>
      </c>
      <c r="V36" s="21">
        <f>SUM(V30:V35)</f>
        <v>316211000</v>
      </c>
      <c r="X36" s="104">
        <f>+Z36/J36</f>
        <v>1726.5997942386832</v>
      </c>
      <c r="Y36" s="20">
        <f t="shared" si="45"/>
        <v>690639.9176954733</v>
      </c>
      <c r="Z36" s="21">
        <f>SUM(Z30:Z35)</f>
        <v>839127.5</v>
      </c>
      <c r="AA36" s="21">
        <f>SUM(AA30:AA35)</f>
        <v>335651000</v>
      </c>
      <c r="AC36" s="2">
        <f t="shared" si="48"/>
        <v>1801.5997942386832</v>
      </c>
      <c r="AD36" s="20">
        <f>AC36*$S$168</f>
        <v>720639.9176954733</v>
      </c>
      <c r="AE36" s="21">
        <f>SUM(AE30:AE35)</f>
        <v>601357.5</v>
      </c>
      <c r="AF36" s="21">
        <f>SUM(AF30:AF35)</f>
        <v>240543000</v>
      </c>
      <c r="AG36" s="193"/>
      <c r="AH36" s="193"/>
      <c r="AI36" s="193"/>
      <c r="AJ36" s="193"/>
    </row>
    <row r="37" spans="2:36" x14ac:dyDescent="0.25">
      <c r="C37" s="18"/>
      <c r="D37" s="82"/>
      <c r="E37" s="18"/>
      <c r="F37" s="87"/>
      <c r="G37" s="19"/>
      <c r="H37" s="19"/>
      <c r="I37" s="19"/>
      <c r="J37" s="19"/>
      <c r="N37" s="104"/>
      <c r="O37" s="20"/>
      <c r="P37" s="21"/>
      <c r="Q37" s="21"/>
      <c r="S37" s="104"/>
      <c r="T37" s="20"/>
      <c r="U37" s="21"/>
      <c r="V37" s="21"/>
      <c r="X37" s="104"/>
      <c r="Y37" s="20"/>
      <c r="Z37" s="21"/>
      <c r="AA37" s="21"/>
      <c r="AC37" s="2"/>
      <c r="AD37" s="20"/>
      <c r="AE37" s="21"/>
      <c r="AF37" s="21"/>
      <c r="AG37" s="2"/>
      <c r="AH37" s="2"/>
      <c r="AI37" s="2"/>
      <c r="AJ37" s="2"/>
    </row>
    <row r="38" spans="2:36" ht="13.8" customHeight="1" x14ac:dyDescent="0.25">
      <c r="B38" s="191">
        <v>6</v>
      </c>
      <c r="C38" s="12">
        <v>159</v>
      </c>
      <c r="D38" s="81" t="s">
        <v>90</v>
      </c>
      <c r="E38" s="12">
        <v>1</v>
      </c>
      <c r="F38" s="86" t="s">
        <v>11</v>
      </c>
      <c r="G38" s="12">
        <v>68.900000000000006</v>
      </c>
      <c r="H38" s="12"/>
      <c r="I38" s="12">
        <v>0</v>
      </c>
      <c r="J38" s="12">
        <f t="shared" ref="J38:J43" si="52">G38+H38</f>
        <v>68.900000000000006</v>
      </c>
      <c r="L38" s="13" t="s">
        <v>9</v>
      </c>
      <c r="N38" s="14">
        <v>1575</v>
      </c>
      <c r="O38" s="15">
        <f t="shared" ref="O38:O43" si="53">N38*$S$168</f>
        <v>630000</v>
      </c>
      <c r="P38" s="16">
        <f>+J38*N38</f>
        <v>108517.50000000001</v>
      </c>
      <c r="Q38" s="15">
        <f t="shared" ref="Q38:Q43" si="54">P38*$S$168</f>
        <v>43407000.000000007</v>
      </c>
      <c r="S38" s="14">
        <f t="shared" ref="S38:S43" si="55">N38+100</f>
        <v>1675</v>
      </c>
      <c r="T38" s="15">
        <f t="shared" ref="T38:T43" si="56">S38*$S$168</f>
        <v>670000</v>
      </c>
      <c r="U38" s="16">
        <f>+J38*S38</f>
        <v>115407.50000000001</v>
      </c>
      <c r="V38" s="15">
        <f t="shared" ref="V38:V43" si="57">U38*$S$168</f>
        <v>46163000.000000007</v>
      </c>
      <c r="X38" s="14">
        <f>+S38+100</f>
        <v>1775</v>
      </c>
      <c r="Y38" s="15">
        <f t="shared" ref="Y38:Y44" si="58">X38*$S$168</f>
        <v>710000</v>
      </c>
      <c r="Z38" s="15">
        <f>+J38*X38</f>
        <v>122297.50000000001</v>
      </c>
      <c r="AA38" s="15">
        <f t="shared" ref="AA38:AA43" si="59">Z38*$S$168</f>
        <v>48919000.000000007</v>
      </c>
      <c r="AC38" s="14">
        <f>X38+75</f>
        <v>1850</v>
      </c>
      <c r="AD38" s="15">
        <f>AC38*$S$168</f>
        <v>740000</v>
      </c>
      <c r="AE38" s="15">
        <f>G38*AC38+(H38+I38)*AC38/2</f>
        <v>127465.00000000001</v>
      </c>
      <c r="AF38" s="15">
        <f>AE38*$S$168</f>
        <v>50986000.000000007</v>
      </c>
      <c r="AG38" s="192"/>
      <c r="AH38" s="192"/>
      <c r="AI38" s="192"/>
      <c r="AJ38" s="192"/>
    </row>
    <row r="39" spans="2:36" ht="13.8" customHeight="1" x14ac:dyDescent="0.25">
      <c r="B39" s="191"/>
      <c r="C39" s="12">
        <v>160</v>
      </c>
      <c r="D39" s="81" t="s">
        <v>26</v>
      </c>
      <c r="E39" s="12">
        <v>1</v>
      </c>
      <c r="F39" s="86" t="s">
        <v>8</v>
      </c>
      <c r="G39" s="12">
        <v>66.8</v>
      </c>
      <c r="H39" s="12"/>
      <c r="I39" s="12">
        <v>0</v>
      </c>
      <c r="J39" s="12">
        <f t="shared" si="52"/>
        <v>66.8</v>
      </c>
      <c r="L39" s="17" t="s">
        <v>10</v>
      </c>
      <c r="N39" s="14">
        <v>1525</v>
      </c>
      <c r="O39" s="15">
        <f t="shared" si="53"/>
        <v>610000</v>
      </c>
      <c r="P39" s="16">
        <f>+J39*N39</f>
        <v>101870</v>
      </c>
      <c r="Q39" s="15">
        <f t="shared" si="54"/>
        <v>40748000</v>
      </c>
      <c r="S39" s="14">
        <f t="shared" si="55"/>
        <v>1625</v>
      </c>
      <c r="T39" s="15">
        <f t="shared" si="56"/>
        <v>650000</v>
      </c>
      <c r="U39" s="16">
        <f>+J39*S39</f>
        <v>108550</v>
      </c>
      <c r="V39" s="15">
        <f t="shared" si="57"/>
        <v>43420000</v>
      </c>
      <c r="X39" s="14">
        <f t="shared" ref="X39:X43" si="60">+S39+100</f>
        <v>1725</v>
      </c>
      <c r="Y39" s="15">
        <f t="shared" si="58"/>
        <v>690000</v>
      </c>
      <c r="Z39" s="15">
        <f>+J39*X39</f>
        <v>115230</v>
      </c>
      <c r="AA39" s="15">
        <f t="shared" si="59"/>
        <v>46092000</v>
      </c>
      <c r="AC39" s="14">
        <f t="shared" ref="AC39:AC44" si="61">X39+75</f>
        <v>1800</v>
      </c>
      <c r="AD39" s="15">
        <f>AC39*$S$168</f>
        <v>720000</v>
      </c>
      <c r="AE39" s="15">
        <f>G39*AC39+(H39+I39)*AC39/2</f>
        <v>120240</v>
      </c>
      <c r="AF39" s="15">
        <f>AE39*$S$168</f>
        <v>48096000</v>
      </c>
      <c r="AG39" s="192"/>
      <c r="AH39" s="192"/>
      <c r="AI39" s="192"/>
      <c r="AJ39" s="192"/>
    </row>
    <row r="40" spans="2:36" ht="13.8" customHeight="1" x14ac:dyDescent="0.25">
      <c r="B40" s="191"/>
      <c r="C40" s="12">
        <v>161</v>
      </c>
      <c r="D40" s="81" t="s">
        <v>26</v>
      </c>
      <c r="E40" s="12">
        <v>2</v>
      </c>
      <c r="F40" s="86" t="s">
        <v>8</v>
      </c>
      <c r="G40" s="12">
        <v>83.1</v>
      </c>
      <c r="H40" s="12"/>
      <c r="I40" s="12">
        <v>0</v>
      </c>
      <c r="J40" s="12">
        <f t="shared" si="52"/>
        <v>83.1</v>
      </c>
      <c r="L40" s="17" t="s">
        <v>10</v>
      </c>
      <c r="N40" s="14">
        <v>1500</v>
      </c>
      <c r="O40" s="15">
        <f t="shared" si="53"/>
        <v>600000</v>
      </c>
      <c r="P40" s="16">
        <f>+J40*N40</f>
        <v>124649.99999999999</v>
      </c>
      <c r="Q40" s="15">
        <f t="shared" si="54"/>
        <v>49859999.999999993</v>
      </c>
      <c r="S40" s="14">
        <f t="shared" si="55"/>
        <v>1600</v>
      </c>
      <c r="T40" s="15">
        <f t="shared" si="56"/>
        <v>640000</v>
      </c>
      <c r="U40" s="16">
        <f>+J40*S40</f>
        <v>132960</v>
      </c>
      <c r="V40" s="15">
        <f t="shared" si="57"/>
        <v>53184000</v>
      </c>
      <c r="X40" s="14">
        <f t="shared" si="60"/>
        <v>1700</v>
      </c>
      <c r="Y40" s="15">
        <f t="shared" si="58"/>
        <v>680000</v>
      </c>
      <c r="Z40" s="15">
        <f>+J40*X40</f>
        <v>141270</v>
      </c>
      <c r="AA40" s="15">
        <f t="shared" si="59"/>
        <v>56508000</v>
      </c>
      <c r="AC40" s="14">
        <f t="shared" si="61"/>
        <v>1775</v>
      </c>
      <c r="AD40" s="15">
        <f>AC40*$S$168</f>
        <v>710000</v>
      </c>
      <c r="AE40" s="15">
        <f>G40*AC40+(H40+I40)*AC40/2</f>
        <v>147502.5</v>
      </c>
      <c r="AF40" s="15">
        <f>AE40*$S$168</f>
        <v>59001000</v>
      </c>
      <c r="AG40" s="192"/>
      <c r="AH40" s="192"/>
      <c r="AI40" s="192"/>
      <c r="AJ40" s="192"/>
    </row>
    <row r="41" spans="2:36" ht="13.8" customHeight="1" x14ac:dyDescent="0.25">
      <c r="B41" s="191"/>
      <c r="C41" s="12">
        <v>162</v>
      </c>
      <c r="D41" s="81" t="s">
        <v>90</v>
      </c>
      <c r="E41" s="12">
        <v>2</v>
      </c>
      <c r="F41" s="86"/>
      <c r="G41" s="12">
        <v>117.8</v>
      </c>
      <c r="H41" s="12"/>
      <c r="I41" s="12"/>
      <c r="J41" s="12">
        <f t="shared" si="52"/>
        <v>117.8</v>
      </c>
      <c r="L41" s="17"/>
      <c r="N41" s="14">
        <v>1475</v>
      </c>
      <c r="O41" s="15">
        <f t="shared" si="53"/>
        <v>590000</v>
      </c>
      <c r="P41" s="16">
        <f t="shared" ref="P41:P42" si="62">+J41*N41</f>
        <v>173755</v>
      </c>
      <c r="Q41" s="15">
        <f t="shared" si="54"/>
        <v>69502000</v>
      </c>
      <c r="S41" s="14">
        <f t="shared" si="55"/>
        <v>1575</v>
      </c>
      <c r="T41" s="15">
        <f t="shared" si="56"/>
        <v>630000</v>
      </c>
      <c r="U41" s="16">
        <f t="shared" ref="U41:U42" si="63">+J41*S41</f>
        <v>185535</v>
      </c>
      <c r="V41" s="15">
        <f t="shared" si="57"/>
        <v>74214000</v>
      </c>
      <c r="X41" s="14">
        <f t="shared" si="60"/>
        <v>1675</v>
      </c>
      <c r="Y41" s="15">
        <f t="shared" si="58"/>
        <v>670000</v>
      </c>
      <c r="Z41" s="15">
        <f t="shared" ref="Z41:Z42" si="64">+J41*X41</f>
        <v>197315</v>
      </c>
      <c r="AA41" s="15">
        <f t="shared" si="59"/>
        <v>78926000</v>
      </c>
      <c r="AC41" s="14"/>
      <c r="AD41" s="15"/>
      <c r="AE41" s="15"/>
      <c r="AF41" s="15"/>
      <c r="AG41" s="22"/>
      <c r="AH41" s="22"/>
      <c r="AI41" s="22"/>
      <c r="AJ41" s="22"/>
    </row>
    <row r="42" spans="2:36" ht="13.8" customHeight="1" x14ac:dyDescent="0.25">
      <c r="B42" s="191"/>
      <c r="C42" s="12">
        <v>163</v>
      </c>
      <c r="D42" s="81" t="s">
        <v>90</v>
      </c>
      <c r="E42" s="12">
        <v>2</v>
      </c>
      <c r="F42" s="86"/>
      <c r="G42" s="12">
        <v>86.8</v>
      </c>
      <c r="H42" s="12"/>
      <c r="I42" s="12"/>
      <c r="J42" s="12">
        <f t="shared" si="52"/>
        <v>86.8</v>
      </c>
      <c r="L42" s="17"/>
      <c r="N42" s="14">
        <v>1550</v>
      </c>
      <c r="O42" s="15">
        <f t="shared" si="53"/>
        <v>620000</v>
      </c>
      <c r="P42" s="16">
        <f t="shared" si="62"/>
        <v>134540</v>
      </c>
      <c r="Q42" s="15">
        <f t="shared" si="54"/>
        <v>53816000</v>
      </c>
      <c r="S42" s="14">
        <f t="shared" si="55"/>
        <v>1650</v>
      </c>
      <c r="T42" s="15">
        <f t="shared" si="56"/>
        <v>660000</v>
      </c>
      <c r="U42" s="16">
        <f t="shared" si="63"/>
        <v>143220</v>
      </c>
      <c r="V42" s="15">
        <f t="shared" si="57"/>
        <v>57288000</v>
      </c>
      <c r="X42" s="14">
        <f t="shared" si="60"/>
        <v>1750</v>
      </c>
      <c r="Y42" s="15">
        <f t="shared" si="58"/>
        <v>700000</v>
      </c>
      <c r="Z42" s="15">
        <f t="shared" si="64"/>
        <v>151900</v>
      </c>
      <c r="AA42" s="15">
        <f t="shared" si="59"/>
        <v>60760000</v>
      </c>
      <c r="AC42" s="14"/>
      <c r="AD42" s="15"/>
      <c r="AE42" s="15"/>
      <c r="AF42" s="15"/>
      <c r="AG42" s="22"/>
      <c r="AH42" s="22"/>
      <c r="AI42" s="22"/>
      <c r="AJ42" s="22"/>
    </row>
    <row r="43" spans="2:36" ht="13.8" customHeight="1" x14ac:dyDescent="0.25">
      <c r="B43" s="191"/>
      <c r="C43" s="12">
        <v>164</v>
      </c>
      <c r="D43" s="81" t="s">
        <v>90</v>
      </c>
      <c r="E43" s="12">
        <v>1</v>
      </c>
      <c r="F43" s="86" t="s">
        <v>11</v>
      </c>
      <c r="G43" s="12">
        <v>62.6</v>
      </c>
      <c r="H43" s="12"/>
      <c r="I43" s="12">
        <v>0</v>
      </c>
      <c r="J43" s="12">
        <f t="shared" si="52"/>
        <v>62.6</v>
      </c>
      <c r="L43" s="17" t="s">
        <v>10</v>
      </c>
      <c r="N43" s="14">
        <v>1575</v>
      </c>
      <c r="O43" s="15">
        <f t="shared" si="53"/>
        <v>630000</v>
      </c>
      <c r="P43" s="16">
        <f>+J43*N43</f>
        <v>98595</v>
      </c>
      <c r="Q43" s="15">
        <f t="shared" si="54"/>
        <v>39438000</v>
      </c>
      <c r="S43" s="14">
        <f t="shared" si="55"/>
        <v>1675</v>
      </c>
      <c r="T43" s="15">
        <f t="shared" si="56"/>
        <v>670000</v>
      </c>
      <c r="U43" s="16">
        <f>+J43*S43</f>
        <v>104855</v>
      </c>
      <c r="V43" s="15">
        <f t="shared" si="57"/>
        <v>41942000</v>
      </c>
      <c r="X43" s="14">
        <f t="shared" si="60"/>
        <v>1775</v>
      </c>
      <c r="Y43" s="15">
        <f t="shared" si="58"/>
        <v>710000</v>
      </c>
      <c r="Z43" s="15">
        <f>+J43*X43</f>
        <v>111115</v>
      </c>
      <c r="AA43" s="15">
        <f t="shared" si="59"/>
        <v>44446000</v>
      </c>
      <c r="AC43" s="14">
        <f t="shared" si="61"/>
        <v>1850</v>
      </c>
      <c r="AD43" s="15">
        <f>AC43*$S$168</f>
        <v>740000</v>
      </c>
      <c r="AE43" s="15">
        <f>G43*AC43+(H43+I43)*AC43/2</f>
        <v>115810</v>
      </c>
      <c r="AF43" s="15">
        <f>AE43*$S$168</f>
        <v>46324000</v>
      </c>
      <c r="AG43" s="192"/>
      <c r="AH43" s="192"/>
      <c r="AI43" s="192"/>
      <c r="AJ43" s="192"/>
    </row>
    <row r="44" spans="2:36" x14ac:dyDescent="0.25">
      <c r="C44" s="18"/>
      <c r="D44" s="82"/>
      <c r="E44" s="18"/>
      <c r="F44" s="87"/>
      <c r="G44" s="19">
        <f>SUM(G38:G43)</f>
        <v>486</v>
      </c>
      <c r="H44" s="19">
        <f>SUM(H38:I43)</f>
        <v>0</v>
      </c>
      <c r="I44" s="19">
        <f>SUM(I38:I43)</f>
        <v>0</v>
      </c>
      <c r="J44" s="19">
        <f>SUM(J38:J43)</f>
        <v>486</v>
      </c>
      <c r="N44" s="104">
        <f>+P44/J44</f>
        <v>1526.5997942386832</v>
      </c>
      <c r="O44" s="20"/>
      <c r="P44" s="21">
        <f>SUM(P38:P43)</f>
        <v>741927.5</v>
      </c>
      <c r="Q44" s="21">
        <f>SUM(Q38:Q43)</f>
        <v>296771000</v>
      </c>
      <c r="S44" s="104">
        <f>+U44/J44</f>
        <v>1626.5997942386832</v>
      </c>
      <c r="T44" s="20"/>
      <c r="U44" s="21">
        <f>SUM(U38:U43)</f>
        <v>790527.5</v>
      </c>
      <c r="V44" s="21">
        <f>SUM(V38:V43)</f>
        <v>316211000</v>
      </c>
      <c r="X44" s="104">
        <f>+Z44/J44</f>
        <v>1726.5997942386832</v>
      </c>
      <c r="Y44" s="20">
        <f t="shared" si="58"/>
        <v>690639.9176954733</v>
      </c>
      <c r="Z44" s="21">
        <f>SUM(Z38:Z43)</f>
        <v>839127.5</v>
      </c>
      <c r="AA44" s="21">
        <f>SUM(AA38:AA43)</f>
        <v>335651000</v>
      </c>
      <c r="AC44" s="2">
        <f t="shared" si="61"/>
        <v>1801.5997942386832</v>
      </c>
      <c r="AD44" s="20">
        <f>AC44*$S$168</f>
        <v>720639.9176954733</v>
      </c>
      <c r="AE44" s="21">
        <f>SUM(AE38:AE43)</f>
        <v>511017.5</v>
      </c>
      <c r="AF44" s="21">
        <f>SUM(AF38:AF43)</f>
        <v>204407000</v>
      </c>
      <c r="AG44" s="193"/>
      <c r="AH44" s="193"/>
      <c r="AI44" s="193"/>
      <c r="AJ44" s="193"/>
    </row>
    <row r="45" spans="2:36" x14ac:dyDescent="0.25">
      <c r="C45" s="18"/>
      <c r="D45" s="82"/>
      <c r="E45" s="18"/>
      <c r="F45" s="87"/>
      <c r="G45" s="19"/>
      <c r="H45" s="19"/>
      <c r="I45" s="19"/>
      <c r="J45" s="19"/>
      <c r="N45" s="104"/>
      <c r="O45" s="20"/>
      <c r="P45" s="21"/>
      <c r="Q45" s="21"/>
      <c r="S45" s="104"/>
      <c r="T45" s="20"/>
      <c r="U45" s="21"/>
      <c r="V45" s="21"/>
      <c r="X45" s="104"/>
      <c r="Y45" s="20"/>
      <c r="Z45" s="21"/>
      <c r="AA45" s="21"/>
      <c r="AC45" s="2"/>
      <c r="AD45" s="20"/>
      <c r="AE45" s="21"/>
      <c r="AF45" s="21"/>
      <c r="AG45" s="2"/>
      <c r="AH45" s="2"/>
      <c r="AI45" s="2"/>
      <c r="AJ45" s="2"/>
    </row>
    <row r="46" spans="2:36" ht="13.8" customHeight="1" x14ac:dyDescent="0.25">
      <c r="B46" s="191">
        <v>7</v>
      </c>
      <c r="C46" s="12">
        <v>165</v>
      </c>
      <c r="D46" s="81" t="s">
        <v>90</v>
      </c>
      <c r="E46" s="12">
        <v>1</v>
      </c>
      <c r="F46" s="86" t="s">
        <v>11</v>
      </c>
      <c r="G46" s="12">
        <v>68.900000000000006</v>
      </c>
      <c r="H46" s="12"/>
      <c r="I46" s="12">
        <v>0</v>
      </c>
      <c r="J46" s="12">
        <f t="shared" ref="J46:J51" si="65">G46+H46</f>
        <v>68.900000000000006</v>
      </c>
      <c r="L46" s="13" t="s">
        <v>9</v>
      </c>
      <c r="N46" s="14">
        <v>1625</v>
      </c>
      <c r="O46" s="15">
        <f t="shared" ref="O46:O51" si="66">N46*$S$168</f>
        <v>650000</v>
      </c>
      <c r="P46" s="16">
        <f>+J46*N46</f>
        <v>111962.50000000001</v>
      </c>
      <c r="Q46" s="15">
        <f t="shared" ref="Q46:Q51" si="67">P46*$S$168</f>
        <v>44785000.000000007</v>
      </c>
      <c r="S46" s="14">
        <f t="shared" ref="S46:S51" si="68">N46+100</f>
        <v>1725</v>
      </c>
      <c r="T46" s="15">
        <f t="shared" ref="T46:T51" si="69">S46*$S$168</f>
        <v>690000</v>
      </c>
      <c r="U46" s="16">
        <f>+J46*S46</f>
        <v>118852.50000000001</v>
      </c>
      <c r="V46" s="15">
        <f t="shared" ref="V46:V51" si="70">U46*$S$168</f>
        <v>47541000.000000007</v>
      </c>
      <c r="X46" s="14">
        <f>+S46+100</f>
        <v>1825</v>
      </c>
      <c r="Y46" s="15">
        <f t="shared" ref="Y46:Y52" si="71">X46*$S$168</f>
        <v>730000</v>
      </c>
      <c r="Z46" s="15">
        <f>+J46*X46</f>
        <v>125742.50000000001</v>
      </c>
      <c r="AA46" s="15">
        <f t="shared" ref="AA46:AA51" si="72">Z46*$S$168</f>
        <v>50297000.000000007</v>
      </c>
      <c r="AC46" s="14">
        <f>X46+75</f>
        <v>1900</v>
      </c>
      <c r="AD46" s="15">
        <f>AC46*$S$168</f>
        <v>760000</v>
      </c>
      <c r="AE46" s="15">
        <f>G46*AC46+(H46+I46)*AC46/2</f>
        <v>130910.00000000001</v>
      </c>
      <c r="AF46" s="15">
        <f>AE46*$S$168</f>
        <v>52364000.000000007</v>
      </c>
      <c r="AG46" s="192"/>
      <c r="AH46" s="192"/>
      <c r="AI46" s="192"/>
      <c r="AJ46" s="192"/>
    </row>
    <row r="47" spans="2:36" ht="13.8" customHeight="1" x14ac:dyDescent="0.25">
      <c r="B47" s="191"/>
      <c r="C47" s="12">
        <v>166</v>
      </c>
      <c r="D47" s="81" t="s">
        <v>26</v>
      </c>
      <c r="E47" s="12">
        <v>1</v>
      </c>
      <c r="F47" s="86" t="s">
        <v>8</v>
      </c>
      <c r="G47" s="12">
        <v>66.8</v>
      </c>
      <c r="H47" s="12"/>
      <c r="I47" s="12">
        <v>0</v>
      </c>
      <c r="J47" s="12">
        <f t="shared" si="65"/>
        <v>66.8</v>
      </c>
      <c r="L47" s="17" t="s">
        <v>10</v>
      </c>
      <c r="N47" s="14">
        <v>1575</v>
      </c>
      <c r="O47" s="15">
        <f t="shared" si="66"/>
        <v>630000</v>
      </c>
      <c r="P47" s="16">
        <f>+J47*N47</f>
        <v>105210</v>
      </c>
      <c r="Q47" s="15">
        <f t="shared" si="67"/>
        <v>42084000</v>
      </c>
      <c r="S47" s="14">
        <f t="shared" si="68"/>
        <v>1675</v>
      </c>
      <c r="T47" s="15">
        <f t="shared" si="69"/>
        <v>670000</v>
      </c>
      <c r="U47" s="16">
        <f>+J47*S47</f>
        <v>111890</v>
      </c>
      <c r="V47" s="15">
        <f t="shared" si="70"/>
        <v>44756000</v>
      </c>
      <c r="X47" s="14">
        <f t="shared" ref="X47:X51" si="73">+S47+100</f>
        <v>1775</v>
      </c>
      <c r="Y47" s="15">
        <f t="shared" si="71"/>
        <v>710000</v>
      </c>
      <c r="Z47" s="15">
        <f>+J47*X47</f>
        <v>118570</v>
      </c>
      <c r="AA47" s="15">
        <f t="shared" si="72"/>
        <v>47428000</v>
      </c>
      <c r="AC47" s="14">
        <f t="shared" ref="AC47:AC52" si="74">X47+75</f>
        <v>1850</v>
      </c>
      <c r="AD47" s="15">
        <f>AC47*$S$168</f>
        <v>740000</v>
      </c>
      <c r="AE47" s="15">
        <f>G47*AC47+(H47+I47)*AC47/2</f>
        <v>123580</v>
      </c>
      <c r="AF47" s="15">
        <f>AE47*$S$168</f>
        <v>49432000</v>
      </c>
      <c r="AG47" s="192"/>
      <c r="AH47" s="192"/>
      <c r="AI47" s="192"/>
      <c r="AJ47" s="192"/>
    </row>
    <row r="48" spans="2:36" ht="13.8" customHeight="1" x14ac:dyDescent="0.25">
      <c r="B48" s="191"/>
      <c r="C48" s="12">
        <v>167</v>
      </c>
      <c r="D48" s="81" t="s">
        <v>26</v>
      </c>
      <c r="E48" s="12">
        <v>2</v>
      </c>
      <c r="F48" s="86"/>
      <c r="G48" s="12">
        <v>83.1</v>
      </c>
      <c r="H48" s="12"/>
      <c r="I48" s="12"/>
      <c r="J48" s="12">
        <f t="shared" si="65"/>
        <v>83.1</v>
      </c>
      <c r="L48" s="17"/>
      <c r="N48" s="14">
        <v>1575</v>
      </c>
      <c r="O48" s="15">
        <f t="shared" si="66"/>
        <v>630000</v>
      </c>
      <c r="P48" s="16">
        <f t="shared" ref="P48:P49" si="75">+J48*N48</f>
        <v>130882.49999999999</v>
      </c>
      <c r="Q48" s="15">
        <f t="shared" si="67"/>
        <v>52352999.999999993</v>
      </c>
      <c r="S48" s="14">
        <f t="shared" si="68"/>
        <v>1675</v>
      </c>
      <c r="T48" s="15">
        <f t="shared" si="69"/>
        <v>670000</v>
      </c>
      <c r="U48" s="16">
        <f t="shared" ref="U48:U49" si="76">+J48*S48</f>
        <v>139192.5</v>
      </c>
      <c r="V48" s="15">
        <f t="shared" si="70"/>
        <v>55677000</v>
      </c>
      <c r="X48" s="14">
        <f t="shared" si="73"/>
        <v>1775</v>
      </c>
      <c r="Y48" s="15">
        <f t="shared" si="71"/>
        <v>710000</v>
      </c>
      <c r="Z48" s="15">
        <f t="shared" ref="Z48:Z49" si="77">+J48*X48</f>
        <v>147502.5</v>
      </c>
      <c r="AA48" s="15">
        <f t="shared" si="72"/>
        <v>59001000</v>
      </c>
      <c r="AC48" s="14"/>
      <c r="AD48" s="15"/>
      <c r="AE48" s="15"/>
      <c r="AF48" s="15"/>
      <c r="AG48" s="22"/>
      <c r="AH48" s="22"/>
      <c r="AI48" s="22"/>
      <c r="AJ48" s="22"/>
    </row>
    <row r="49" spans="2:36" ht="13.8" customHeight="1" x14ac:dyDescent="0.25">
      <c r="B49" s="191"/>
      <c r="C49" s="12">
        <v>168</v>
      </c>
      <c r="D49" s="81" t="s">
        <v>90</v>
      </c>
      <c r="E49" s="12">
        <v>2</v>
      </c>
      <c r="F49" s="86"/>
      <c r="G49" s="12">
        <v>117.8</v>
      </c>
      <c r="H49" s="12"/>
      <c r="I49" s="12"/>
      <c r="J49" s="12">
        <f t="shared" si="65"/>
        <v>117.8</v>
      </c>
      <c r="L49" s="17"/>
      <c r="N49" s="14">
        <v>1525</v>
      </c>
      <c r="O49" s="15">
        <f t="shared" si="66"/>
        <v>610000</v>
      </c>
      <c r="P49" s="16">
        <f t="shared" si="75"/>
        <v>179645</v>
      </c>
      <c r="Q49" s="15">
        <f t="shared" si="67"/>
        <v>71858000</v>
      </c>
      <c r="S49" s="14">
        <f t="shared" si="68"/>
        <v>1625</v>
      </c>
      <c r="T49" s="15">
        <f t="shared" si="69"/>
        <v>650000</v>
      </c>
      <c r="U49" s="16">
        <f t="shared" si="76"/>
        <v>191425</v>
      </c>
      <c r="V49" s="15">
        <f t="shared" si="70"/>
        <v>76570000</v>
      </c>
      <c r="X49" s="14">
        <f t="shared" si="73"/>
        <v>1725</v>
      </c>
      <c r="Y49" s="15">
        <f t="shared" si="71"/>
        <v>690000</v>
      </c>
      <c r="Z49" s="15">
        <f t="shared" si="77"/>
        <v>203205</v>
      </c>
      <c r="AA49" s="15">
        <f t="shared" si="72"/>
        <v>81282000</v>
      </c>
      <c r="AC49" s="14"/>
      <c r="AD49" s="15"/>
      <c r="AE49" s="15"/>
      <c r="AF49" s="15"/>
      <c r="AG49" s="22"/>
      <c r="AH49" s="22"/>
      <c r="AI49" s="22"/>
      <c r="AJ49" s="22"/>
    </row>
    <row r="50" spans="2:36" ht="13.8" customHeight="1" x14ac:dyDescent="0.25">
      <c r="B50" s="191"/>
      <c r="C50" s="12">
        <v>169</v>
      </c>
      <c r="D50" s="81" t="s">
        <v>90</v>
      </c>
      <c r="E50" s="12">
        <v>2</v>
      </c>
      <c r="F50" s="86" t="s">
        <v>8</v>
      </c>
      <c r="G50" s="12">
        <v>86.8</v>
      </c>
      <c r="H50" s="12"/>
      <c r="I50" s="12">
        <v>0</v>
      </c>
      <c r="J50" s="12">
        <f t="shared" si="65"/>
        <v>86.8</v>
      </c>
      <c r="L50" s="17" t="s">
        <v>10</v>
      </c>
      <c r="N50" s="14">
        <v>1575</v>
      </c>
      <c r="O50" s="15">
        <f t="shared" si="66"/>
        <v>630000</v>
      </c>
      <c r="P50" s="16">
        <f>+J50*N50</f>
        <v>136710</v>
      </c>
      <c r="Q50" s="15">
        <f t="shared" si="67"/>
        <v>54684000</v>
      </c>
      <c r="S50" s="14">
        <f t="shared" si="68"/>
        <v>1675</v>
      </c>
      <c r="T50" s="15">
        <f t="shared" si="69"/>
        <v>670000</v>
      </c>
      <c r="U50" s="16">
        <f>+J50*S50</f>
        <v>145390</v>
      </c>
      <c r="V50" s="15">
        <f t="shared" si="70"/>
        <v>58156000</v>
      </c>
      <c r="X50" s="14">
        <f t="shared" si="73"/>
        <v>1775</v>
      </c>
      <c r="Y50" s="15">
        <f t="shared" si="71"/>
        <v>710000</v>
      </c>
      <c r="Z50" s="15">
        <f>+J50*X50</f>
        <v>154070</v>
      </c>
      <c r="AA50" s="15">
        <f t="shared" si="72"/>
        <v>61628000</v>
      </c>
      <c r="AC50" s="14">
        <f t="shared" si="74"/>
        <v>1850</v>
      </c>
      <c r="AD50" s="15">
        <f>AC50*$S$168</f>
        <v>740000</v>
      </c>
      <c r="AE50" s="15">
        <f>G50*AC50+(H50+I50)*AC50/2</f>
        <v>160580</v>
      </c>
      <c r="AF50" s="15">
        <f>AE50*$S$168</f>
        <v>64232000</v>
      </c>
      <c r="AG50" s="192"/>
      <c r="AH50" s="192"/>
      <c r="AI50" s="192"/>
      <c r="AJ50" s="192"/>
    </row>
    <row r="51" spans="2:36" ht="13.8" customHeight="1" x14ac:dyDescent="0.25">
      <c r="B51" s="191"/>
      <c r="C51" s="12">
        <v>170</v>
      </c>
      <c r="D51" s="81" t="s">
        <v>90</v>
      </c>
      <c r="E51" s="12">
        <v>1</v>
      </c>
      <c r="F51" s="86" t="s">
        <v>11</v>
      </c>
      <c r="G51" s="12">
        <v>62.6</v>
      </c>
      <c r="H51" s="12"/>
      <c r="I51" s="12">
        <v>0</v>
      </c>
      <c r="J51" s="12">
        <f t="shared" si="65"/>
        <v>62.6</v>
      </c>
      <c r="L51" s="17" t="s">
        <v>10</v>
      </c>
      <c r="N51" s="14">
        <v>1625</v>
      </c>
      <c r="O51" s="15">
        <f t="shared" si="66"/>
        <v>650000</v>
      </c>
      <c r="P51" s="16">
        <f>+J51*N51</f>
        <v>101725</v>
      </c>
      <c r="Q51" s="15">
        <f t="shared" si="67"/>
        <v>40690000</v>
      </c>
      <c r="S51" s="14">
        <f t="shared" si="68"/>
        <v>1725</v>
      </c>
      <c r="T51" s="15">
        <f t="shared" si="69"/>
        <v>690000</v>
      </c>
      <c r="U51" s="16">
        <f>+J51*S51</f>
        <v>107985</v>
      </c>
      <c r="V51" s="15">
        <f t="shared" si="70"/>
        <v>43194000</v>
      </c>
      <c r="X51" s="14">
        <f t="shared" si="73"/>
        <v>1825</v>
      </c>
      <c r="Y51" s="15">
        <f t="shared" si="71"/>
        <v>730000</v>
      </c>
      <c r="Z51" s="15">
        <f>+J51*X51</f>
        <v>114245</v>
      </c>
      <c r="AA51" s="15">
        <f t="shared" si="72"/>
        <v>45698000</v>
      </c>
      <c r="AC51" s="14">
        <f t="shared" si="74"/>
        <v>1900</v>
      </c>
      <c r="AD51" s="15">
        <f>AC51*$S$168</f>
        <v>760000</v>
      </c>
      <c r="AE51" s="15">
        <f>G51*AC51+(H51+I51)*AC51/2</f>
        <v>118940</v>
      </c>
      <c r="AF51" s="15">
        <f>AE51*$S$168</f>
        <v>47576000</v>
      </c>
      <c r="AG51" s="192"/>
      <c r="AH51" s="192"/>
      <c r="AI51" s="192"/>
      <c r="AJ51" s="192"/>
    </row>
    <row r="52" spans="2:36" x14ac:dyDescent="0.25">
      <c r="C52" s="18"/>
      <c r="D52" s="82"/>
      <c r="E52" s="18"/>
      <c r="F52" s="87"/>
      <c r="G52" s="19">
        <f>SUM(G46:G51)</f>
        <v>486</v>
      </c>
      <c r="H52" s="19">
        <f>SUM(H46:I51)</f>
        <v>0</v>
      </c>
      <c r="I52" s="19">
        <f>SUM(I46:I51)</f>
        <v>0</v>
      </c>
      <c r="J52" s="19">
        <f>SUM(J46:J51)</f>
        <v>486</v>
      </c>
      <c r="N52" s="104">
        <f>+P52/J52</f>
        <v>1576.4094650205761</v>
      </c>
      <c r="O52" s="20"/>
      <c r="P52" s="21">
        <f>SUM(P46:P51)</f>
        <v>766135</v>
      </c>
      <c r="Q52" s="21">
        <f>SUM(Q46:Q51)</f>
        <v>306454000</v>
      </c>
      <c r="S52" s="104">
        <f>+U52/J52</f>
        <v>1676.4094650205761</v>
      </c>
      <c r="T52" s="20"/>
      <c r="U52" s="21">
        <f>SUM(U46:U51)</f>
        <v>814735</v>
      </c>
      <c r="V52" s="21">
        <f>SUM(V46:V51)</f>
        <v>325894000</v>
      </c>
      <c r="X52" s="104">
        <f>+Z52/J52</f>
        <v>1776.4094650205761</v>
      </c>
      <c r="Y52" s="20">
        <f t="shared" si="71"/>
        <v>710563.78600823041</v>
      </c>
      <c r="Z52" s="21">
        <f>SUM(Z46:Z51)</f>
        <v>863335</v>
      </c>
      <c r="AA52" s="21">
        <f>SUM(AA46:AA51)</f>
        <v>345334000</v>
      </c>
      <c r="AC52" s="2">
        <f t="shared" si="74"/>
        <v>1851.4094650205761</v>
      </c>
      <c r="AD52" s="20">
        <f>AC52*$S$168</f>
        <v>740563.78600823041</v>
      </c>
      <c r="AE52" s="21">
        <f>SUM(AE46:AE51)</f>
        <v>534010</v>
      </c>
      <c r="AF52" s="21">
        <f>SUM(AF46:AF51)</f>
        <v>213604000</v>
      </c>
      <c r="AG52" s="193"/>
      <c r="AH52" s="193"/>
      <c r="AI52" s="193"/>
      <c r="AJ52" s="193"/>
    </row>
    <row r="53" spans="2:36" x14ac:dyDescent="0.25">
      <c r="C53" s="18"/>
      <c r="D53" s="82"/>
      <c r="E53" s="18"/>
      <c r="F53" s="87"/>
      <c r="G53" s="19"/>
      <c r="H53" s="19"/>
      <c r="I53" s="19"/>
      <c r="J53" s="19"/>
      <c r="N53" s="104"/>
      <c r="O53" s="20"/>
      <c r="P53" s="21"/>
      <c r="Q53" s="21"/>
      <c r="S53" s="104"/>
      <c r="T53" s="20"/>
      <c r="U53" s="21"/>
      <c r="V53" s="21"/>
      <c r="X53" s="104"/>
      <c r="Y53" s="20"/>
      <c r="Z53" s="21"/>
      <c r="AA53" s="21"/>
      <c r="AC53" s="2"/>
      <c r="AD53" s="20"/>
      <c r="AE53" s="21"/>
      <c r="AF53" s="21"/>
      <c r="AG53" s="2"/>
      <c r="AH53" s="2"/>
      <c r="AI53" s="2"/>
      <c r="AJ53" s="2"/>
    </row>
    <row r="54" spans="2:36" ht="13.8" customHeight="1" x14ac:dyDescent="0.25">
      <c r="B54" s="191">
        <v>8</v>
      </c>
      <c r="C54" s="12">
        <v>171</v>
      </c>
      <c r="D54" s="81" t="s">
        <v>90</v>
      </c>
      <c r="E54" s="12">
        <v>1</v>
      </c>
      <c r="F54" s="86" t="s">
        <v>11</v>
      </c>
      <c r="G54" s="12">
        <v>68.900000000000006</v>
      </c>
      <c r="H54" s="12"/>
      <c r="I54" s="12">
        <v>0</v>
      </c>
      <c r="J54" s="12">
        <f t="shared" ref="J54:J59" si="78">G54+H54</f>
        <v>68.900000000000006</v>
      </c>
      <c r="L54" s="13" t="s">
        <v>9</v>
      </c>
      <c r="N54" s="14">
        <v>1625</v>
      </c>
      <c r="O54" s="15">
        <f t="shared" ref="O54:O59" si="79">N54*$S$168</f>
        <v>650000</v>
      </c>
      <c r="P54" s="16">
        <f>+J54*N54</f>
        <v>111962.50000000001</v>
      </c>
      <c r="Q54" s="15">
        <f t="shared" ref="Q54:Q59" si="80">P54*$S$168</f>
        <v>44785000.000000007</v>
      </c>
      <c r="S54" s="14">
        <f t="shared" ref="S54:S59" si="81">N54+100</f>
        <v>1725</v>
      </c>
      <c r="T54" s="15">
        <f t="shared" ref="T54:T59" si="82">S54*$S$168</f>
        <v>690000</v>
      </c>
      <c r="U54" s="16">
        <f>+J54*S54</f>
        <v>118852.50000000001</v>
      </c>
      <c r="V54" s="15">
        <f t="shared" ref="V54:V59" si="83">U54*$S$168</f>
        <v>47541000.000000007</v>
      </c>
      <c r="X54" s="14">
        <f>+S54+100</f>
        <v>1825</v>
      </c>
      <c r="Y54" s="15">
        <f t="shared" ref="Y54:Y60" si="84">X54*$S$168</f>
        <v>730000</v>
      </c>
      <c r="Z54" s="15">
        <f>+J54*X54</f>
        <v>125742.50000000001</v>
      </c>
      <c r="AA54" s="15">
        <f t="shared" ref="AA54:AA59" si="85">Z54*$S$168</f>
        <v>50297000.000000007</v>
      </c>
      <c r="AC54" s="14">
        <f>X54+75</f>
        <v>1900</v>
      </c>
      <c r="AD54" s="15">
        <f>AC54*$S$168</f>
        <v>760000</v>
      </c>
      <c r="AE54" s="15">
        <f>G54*AC54+(H54+I54)*AC54/2</f>
        <v>130910.00000000001</v>
      </c>
      <c r="AF54" s="15">
        <f>AE54*$S$168</f>
        <v>52364000.000000007</v>
      </c>
      <c r="AG54" s="192"/>
      <c r="AH54" s="192"/>
      <c r="AI54" s="192"/>
      <c r="AJ54" s="192"/>
    </row>
    <row r="55" spans="2:36" ht="13.8" customHeight="1" x14ac:dyDescent="0.25">
      <c r="B55" s="191"/>
      <c r="C55" s="12">
        <v>172</v>
      </c>
      <c r="D55" s="81" t="s">
        <v>26</v>
      </c>
      <c r="E55" s="12">
        <v>1</v>
      </c>
      <c r="F55" s="86" t="s">
        <v>8</v>
      </c>
      <c r="G55" s="12">
        <v>66.8</v>
      </c>
      <c r="H55" s="12"/>
      <c r="I55" s="12">
        <v>0</v>
      </c>
      <c r="J55" s="12">
        <f t="shared" si="78"/>
        <v>66.8</v>
      </c>
      <c r="L55" s="17" t="s">
        <v>10</v>
      </c>
      <c r="N55" s="14">
        <v>1600</v>
      </c>
      <c r="O55" s="15">
        <f t="shared" si="79"/>
        <v>640000</v>
      </c>
      <c r="P55" s="16">
        <f>+J55*N55</f>
        <v>106880</v>
      </c>
      <c r="Q55" s="15">
        <f t="shared" si="80"/>
        <v>42752000</v>
      </c>
      <c r="S55" s="14">
        <f t="shared" si="81"/>
        <v>1700</v>
      </c>
      <c r="T55" s="15">
        <f t="shared" si="82"/>
        <v>680000</v>
      </c>
      <c r="U55" s="16">
        <f>+J55*S55</f>
        <v>113560</v>
      </c>
      <c r="V55" s="15">
        <f t="shared" si="83"/>
        <v>45424000</v>
      </c>
      <c r="X55" s="14">
        <f t="shared" ref="X55:X59" si="86">+S55+100</f>
        <v>1800</v>
      </c>
      <c r="Y55" s="15">
        <f t="shared" si="84"/>
        <v>720000</v>
      </c>
      <c r="Z55" s="15">
        <f>+J55*X55</f>
        <v>120240</v>
      </c>
      <c r="AA55" s="15">
        <f t="shared" si="85"/>
        <v>48096000</v>
      </c>
      <c r="AC55" s="14">
        <f t="shared" ref="AC55:AC60" si="87">X55+75</f>
        <v>1875</v>
      </c>
      <c r="AD55" s="15">
        <f>AC55*$S$168</f>
        <v>750000</v>
      </c>
      <c r="AE55" s="15">
        <f>G55*AC55+(H55+I55)*AC55/2</f>
        <v>125250</v>
      </c>
      <c r="AF55" s="15">
        <f>AE55*$S$168</f>
        <v>50100000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173</v>
      </c>
      <c r="D56" s="81" t="s">
        <v>26</v>
      </c>
      <c r="E56" s="12">
        <v>2</v>
      </c>
      <c r="F56" s="86" t="s">
        <v>8</v>
      </c>
      <c r="G56" s="12">
        <v>83.1</v>
      </c>
      <c r="H56" s="12"/>
      <c r="I56" s="12">
        <v>0</v>
      </c>
      <c r="J56" s="12">
        <f t="shared" si="78"/>
        <v>83.1</v>
      </c>
      <c r="L56" s="17" t="s">
        <v>10</v>
      </c>
      <c r="N56" s="14">
        <v>1600</v>
      </c>
      <c r="O56" s="15">
        <f t="shared" si="79"/>
        <v>640000</v>
      </c>
      <c r="P56" s="16">
        <f>+J56*N56</f>
        <v>132960</v>
      </c>
      <c r="Q56" s="15">
        <f t="shared" si="80"/>
        <v>53184000</v>
      </c>
      <c r="S56" s="14">
        <f t="shared" si="81"/>
        <v>1700</v>
      </c>
      <c r="T56" s="15">
        <f t="shared" si="82"/>
        <v>680000</v>
      </c>
      <c r="U56" s="16">
        <f>+J56*S56</f>
        <v>141270</v>
      </c>
      <c r="V56" s="15">
        <f t="shared" si="83"/>
        <v>56508000</v>
      </c>
      <c r="X56" s="14">
        <f t="shared" si="86"/>
        <v>1800</v>
      </c>
      <c r="Y56" s="15">
        <f t="shared" si="84"/>
        <v>720000</v>
      </c>
      <c r="Z56" s="15">
        <f>+J56*X56</f>
        <v>149580</v>
      </c>
      <c r="AA56" s="15">
        <f t="shared" si="85"/>
        <v>59832000</v>
      </c>
      <c r="AC56" s="14">
        <f t="shared" si="87"/>
        <v>1875</v>
      </c>
      <c r="AD56" s="15">
        <f>AC56*$S$168</f>
        <v>750000</v>
      </c>
      <c r="AE56" s="15">
        <f>G56*AC56+(H56+I56)*AC56/2</f>
        <v>155812.5</v>
      </c>
      <c r="AF56" s="15">
        <f>AE56*$S$168</f>
        <v>62325000</v>
      </c>
      <c r="AG56" s="192"/>
      <c r="AH56" s="192"/>
      <c r="AI56" s="192"/>
      <c r="AJ56" s="192"/>
    </row>
    <row r="57" spans="2:36" ht="13.8" customHeight="1" x14ac:dyDescent="0.25">
      <c r="B57" s="191"/>
      <c r="C57" s="12">
        <v>174</v>
      </c>
      <c r="D57" s="81" t="s">
        <v>90</v>
      </c>
      <c r="E57" s="12">
        <v>2</v>
      </c>
      <c r="F57" s="86"/>
      <c r="G57" s="12">
        <v>117.8</v>
      </c>
      <c r="H57" s="12"/>
      <c r="I57" s="12"/>
      <c r="J57" s="12">
        <f t="shared" si="78"/>
        <v>117.8</v>
      </c>
      <c r="L57" s="17"/>
      <c r="N57" s="14">
        <v>1550</v>
      </c>
      <c r="O57" s="15">
        <f t="shared" si="79"/>
        <v>620000</v>
      </c>
      <c r="P57" s="16">
        <f t="shared" ref="P57:P58" si="88">+J57*N57</f>
        <v>182590</v>
      </c>
      <c r="Q57" s="15">
        <f t="shared" si="80"/>
        <v>73036000</v>
      </c>
      <c r="S57" s="14">
        <f t="shared" si="81"/>
        <v>1650</v>
      </c>
      <c r="T57" s="15">
        <f t="shared" si="82"/>
        <v>660000</v>
      </c>
      <c r="U57" s="16">
        <f t="shared" ref="U57:U58" si="89">+J57*S57</f>
        <v>194370</v>
      </c>
      <c r="V57" s="15">
        <f t="shared" si="83"/>
        <v>77748000</v>
      </c>
      <c r="X57" s="14">
        <f t="shared" si="86"/>
        <v>1750</v>
      </c>
      <c r="Y57" s="15">
        <f t="shared" si="84"/>
        <v>700000</v>
      </c>
      <c r="Z57" s="15">
        <f t="shared" ref="Z57:Z58" si="90">+J57*X57</f>
        <v>206150</v>
      </c>
      <c r="AA57" s="15">
        <f t="shared" si="85"/>
        <v>82460000</v>
      </c>
      <c r="AC57" s="14"/>
      <c r="AD57" s="15"/>
      <c r="AE57" s="15"/>
      <c r="AF57" s="15"/>
      <c r="AG57" s="22"/>
      <c r="AH57" s="22"/>
      <c r="AI57" s="22"/>
      <c r="AJ57" s="22"/>
    </row>
    <row r="58" spans="2:36" ht="13.8" customHeight="1" x14ac:dyDescent="0.25">
      <c r="B58" s="191"/>
      <c r="C58" s="12">
        <v>175</v>
      </c>
      <c r="D58" s="81" t="s">
        <v>90</v>
      </c>
      <c r="E58" s="12">
        <v>2</v>
      </c>
      <c r="F58" s="86"/>
      <c r="G58" s="12">
        <v>86.8</v>
      </c>
      <c r="H58" s="12"/>
      <c r="I58" s="12"/>
      <c r="J58" s="12">
        <f t="shared" si="78"/>
        <v>86.8</v>
      </c>
      <c r="L58" s="17"/>
      <c r="N58" s="14">
        <v>1600</v>
      </c>
      <c r="O58" s="15">
        <f t="shared" si="79"/>
        <v>640000</v>
      </c>
      <c r="P58" s="16">
        <f t="shared" si="88"/>
        <v>138880</v>
      </c>
      <c r="Q58" s="15">
        <f t="shared" si="80"/>
        <v>55552000</v>
      </c>
      <c r="S58" s="14">
        <f t="shared" si="81"/>
        <v>1700</v>
      </c>
      <c r="T58" s="15">
        <f t="shared" si="82"/>
        <v>680000</v>
      </c>
      <c r="U58" s="16">
        <f t="shared" si="89"/>
        <v>147560</v>
      </c>
      <c r="V58" s="15">
        <f t="shared" si="83"/>
        <v>59024000</v>
      </c>
      <c r="X58" s="14">
        <f t="shared" si="86"/>
        <v>1800</v>
      </c>
      <c r="Y58" s="15">
        <f t="shared" si="84"/>
        <v>720000</v>
      </c>
      <c r="Z58" s="15">
        <f t="shared" si="90"/>
        <v>156240</v>
      </c>
      <c r="AA58" s="15">
        <f t="shared" si="85"/>
        <v>62496000</v>
      </c>
      <c r="AC58" s="14"/>
      <c r="AD58" s="15"/>
      <c r="AE58" s="15"/>
      <c r="AF58" s="15"/>
      <c r="AG58" s="22"/>
      <c r="AH58" s="22"/>
      <c r="AI58" s="22"/>
      <c r="AJ58" s="22"/>
    </row>
    <row r="59" spans="2:36" ht="13.8" customHeight="1" x14ac:dyDescent="0.25">
      <c r="B59" s="191"/>
      <c r="C59" s="12">
        <v>176</v>
      </c>
      <c r="D59" s="81" t="s">
        <v>90</v>
      </c>
      <c r="E59" s="12">
        <v>1</v>
      </c>
      <c r="F59" s="86" t="s">
        <v>11</v>
      </c>
      <c r="G59" s="12">
        <v>62.6</v>
      </c>
      <c r="H59" s="12"/>
      <c r="I59" s="12">
        <v>0</v>
      </c>
      <c r="J59" s="12">
        <f t="shared" si="78"/>
        <v>62.6</v>
      </c>
      <c r="L59" s="17" t="s">
        <v>10</v>
      </c>
      <c r="N59" s="14">
        <v>1625</v>
      </c>
      <c r="O59" s="15">
        <f t="shared" si="79"/>
        <v>650000</v>
      </c>
      <c r="P59" s="16">
        <f>+J59*N59</f>
        <v>101725</v>
      </c>
      <c r="Q59" s="15">
        <f t="shared" si="80"/>
        <v>40690000</v>
      </c>
      <c r="S59" s="14">
        <f t="shared" si="81"/>
        <v>1725</v>
      </c>
      <c r="T59" s="15">
        <f t="shared" si="82"/>
        <v>690000</v>
      </c>
      <c r="U59" s="16">
        <f>+J59*S59</f>
        <v>107985</v>
      </c>
      <c r="V59" s="15">
        <f t="shared" si="83"/>
        <v>43194000</v>
      </c>
      <c r="X59" s="14">
        <f t="shared" si="86"/>
        <v>1825</v>
      </c>
      <c r="Y59" s="15">
        <f t="shared" si="84"/>
        <v>730000</v>
      </c>
      <c r="Z59" s="15">
        <f>+J59*X59</f>
        <v>114245</v>
      </c>
      <c r="AA59" s="15">
        <f t="shared" si="85"/>
        <v>45698000</v>
      </c>
      <c r="AC59" s="14">
        <f t="shared" si="87"/>
        <v>1900</v>
      </c>
      <c r="AD59" s="15">
        <f>AC59*$S$168</f>
        <v>760000</v>
      </c>
      <c r="AE59" s="15">
        <f>G59*AC59+(H59+I59)*AC59/2</f>
        <v>118940</v>
      </c>
      <c r="AF59" s="15">
        <f>AE59*$S$168</f>
        <v>47576000</v>
      </c>
      <c r="AG59" s="192"/>
      <c r="AH59" s="192"/>
      <c r="AI59" s="192"/>
      <c r="AJ59" s="192"/>
    </row>
    <row r="60" spans="2:36" x14ac:dyDescent="0.25">
      <c r="C60" s="18"/>
      <c r="D60" s="82"/>
      <c r="E60" s="18"/>
      <c r="F60" s="87"/>
      <c r="G60" s="19">
        <f>SUM(G54:G59)</f>
        <v>486</v>
      </c>
      <c r="H60" s="19">
        <f>SUM(H54:I59)</f>
        <v>0</v>
      </c>
      <c r="I60" s="19">
        <f>SUM(I54:I59)</f>
        <v>0</v>
      </c>
      <c r="J60" s="19">
        <f>SUM(J54:J59)</f>
        <v>486</v>
      </c>
      <c r="N60" s="104">
        <f>+P60/J60</f>
        <v>1594.6450617283951</v>
      </c>
      <c r="O60" s="20"/>
      <c r="P60" s="21">
        <f>SUM(P54:P59)</f>
        <v>774997.5</v>
      </c>
      <c r="Q60" s="21">
        <f>SUM(Q54:Q59)</f>
        <v>309999000</v>
      </c>
      <c r="S60" s="104">
        <f>+U60/J60</f>
        <v>1694.6450617283951</v>
      </c>
      <c r="T60" s="20"/>
      <c r="U60" s="21">
        <f>SUM(U54:U59)</f>
        <v>823597.5</v>
      </c>
      <c r="V60" s="21">
        <f>SUM(V54:V59)</f>
        <v>329439000</v>
      </c>
      <c r="X60" s="104">
        <f>+Z60/J60</f>
        <v>1794.6450617283951</v>
      </c>
      <c r="Y60" s="20">
        <f t="shared" si="84"/>
        <v>717858.02469135809</v>
      </c>
      <c r="Z60" s="21">
        <f>SUM(Z54:Z59)</f>
        <v>872197.5</v>
      </c>
      <c r="AA60" s="21">
        <f>SUM(AA54:AA59)</f>
        <v>348879000</v>
      </c>
      <c r="AC60" s="2">
        <f t="shared" si="87"/>
        <v>1869.6450617283951</v>
      </c>
      <c r="AD60" s="20">
        <f>AC60*$S$168</f>
        <v>747858.02469135809</v>
      </c>
      <c r="AE60" s="21">
        <f>SUM(AE54:AE59)</f>
        <v>530912.5</v>
      </c>
      <c r="AF60" s="21">
        <f>SUM(AF54:AF59)</f>
        <v>212365000</v>
      </c>
      <c r="AG60" s="193"/>
      <c r="AH60" s="193"/>
      <c r="AI60" s="193"/>
      <c r="AJ60" s="193"/>
    </row>
    <row r="61" spans="2:36" x14ac:dyDescent="0.25">
      <c r="C61" s="18"/>
      <c r="D61" s="82"/>
      <c r="E61" s="18"/>
      <c r="F61" s="87"/>
      <c r="G61" s="19"/>
      <c r="H61" s="19"/>
      <c r="I61" s="19"/>
      <c r="J61" s="19"/>
      <c r="N61" s="104"/>
      <c r="O61" s="20"/>
      <c r="P61" s="21"/>
      <c r="Q61" s="21"/>
      <c r="S61" s="104"/>
      <c r="T61" s="20"/>
      <c r="U61" s="21"/>
      <c r="V61" s="21"/>
      <c r="X61" s="104"/>
      <c r="Y61" s="20"/>
      <c r="Z61" s="21"/>
      <c r="AA61" s="21"/>
      <c r="AC61" s="2"/>
      <c r="AD61" s="20"/>
      <c r="AE61" s="21"/>
      <c r="AF61" s="21"/>
      <c r="AG61" s="2"/>
      <c r="AH61" s="2"/>
      <c r="AI61" s="2"/>
      <c r="AJ61" s="2"/>
    </row>
    <row r="62" spans="2:36" ht="13.8" customHeight="1" x14ac:dyDescent="0.25">
      <c r="B62" s="191">
        <v>9</v>
      </c>
      <c r="C62" s="12">
        <v>177</v>
      </c>
      <c r="D62" s="81" t="s">
        <v>90</v>
      </c>
      <c r="E62" s="12">
        <v>1</v>
      </c>
      <c r="F62" s="86" t="s">
        <v>11</v>
      </c>
      <c r="G62" s="12">
        <v>68.900000000000006</v>
      </c>
      <c r="H62" s="12"/>
      <c r="I62" s="12">
        <v>0</v>
      </c>
      <c r="J62" s="12">
        <f t="shared" ref="J62:J67" si="91">G62+H62</f>
        <v>68.900000000000006</v>
      </c>
      <c r="L62" s="13" t="s">
        <v>9</v>
      </c>
      <c r="N62" s="14">
        <v>1650</v>
      </c>
      <c r="O62" s="15">
        <f t="shared" ref="O62:O67" si="92">N62*$S$168</f>
        <v>660000</v>
      </c>
      <c r="P62" s="16">
        <f>+J62*N62</f>
        <v>113685.00000000001</v>
      </c>
      <c r="Q62" s="15">
        <f t="shared" ref="Q62:Q67" si="93">P62*$S$168</f>
        <v>45474000.000000007</v>
      </c>
      <c r="S62" s="14">
        <f t="shared" ref="S62:S67" si="94">N62+100</f>
        <v>1750</v>
      </c>
      <c r="T62" s="15">
        <f t="shared" ref="T62:T67" si="95">S62*$S$168</f>
        <v>700000</v>
      </c>
      <c r="U62" s="16">
        <f>+J62*S62</f>
        <v>120575.00000000001</v>
      </c>
      <c r="V62" s="15">
        <f t="shared" ref="V62:V67" si="96">U62*$S$168</f>
        <v>48230000.000000007</v>
      </c>
      <c r="X62" s="14">
        <f>+S62+100</f>
        <v>1850</v>
      </c>
      <c r="Y62" s="15">
        <f t="shared" ref="Y62:Y68" si="97">X62*$S$168</f>
        <v>740000</v>
      </c>
      <c r="Z62" s="15">
        <f>+J62*X62</f>
        <v>127465.00000000001</v>
      </c>
      <c r="AA62" s="15">
        <f t="shared" ref="AA62:AA67" si="98">Z62*$S$168</f>
        <v>50986000.000000007</v>
      </c>
      <c r="AC62" s="14">
        <f>X62+75</f>
        <v>1925</v>
      </c>
      <c r="AD62" s="15">
        <f>AC62*$S$168</f>
        <v>770000</v>
      </c>
      <c r="AE62" s="15">
        <f>G62*AC62+(H62+I62)*AC62/2</f>
        <v>132632.5</v>
      </c>
      <c r="AF62" s="15">
        <f>AE62*$S$168</f>
        <v>53053000</v>
      </c>
      <c r="AG62" s="192"/>
      <c r="AH62" s="192"/>
      <c r="AI62" s="192"/>
      <c r="AJ62" s="192"/>
    </row>
    <row r="63" spans="2:36" ht="13.8" customHeight="1" x14ac:dyDescent="0.25">
      <c r="B63" s="191"/>
      <c r="C63" s="12">
        <v>178</v>
      </c>
      <c r="D63" s="81" t="s">
        <v>26</v>
      </c>
      <c r="E63" s="12">
        <v>1</v>
      </c>
      <c r="F63" s="86" t="s">
        <v>8</v>
      </c>
      <c r="G63" s="12">
        <v>66.8</v>
      </c>
      <c r="H63" s="12"/>
      <c r="I63" s="12">
        <v>0</v>
      </c>
      <c r="J63" s="12">
        <f t="shared" si="91"/>
        <v>66.8</v>
      </c>
      <c r="L63" s="17" t="s">
        <v>10</v>
      </c>
      <c r="N63" s="14">
        <v>1675</v>
      </c>
      <c r="O63" s="15">
        <f t="shared" si="92"/>
        <v>670000</v>
      </c>
      <c r="P63" s="16">
        <f>+J63*N63</f>
        <v>111890</v>
      </c>
      <c r="Q63" s="15">
        <f t="shared" si="93"/>
        <v>44756000</v>
      </c>
      <c r="S63" s="14">
        <f t="shared" si="94"/>
        <v>1775</v>
      </c>
      <c r="T63" s="15">
        <f t="shared" si="95"/>
        <v>710000</v>
      </c>
      <c r="U63" s="16">
        <f>+J63*S63</f>
        <v>118570</v>
      </c>
      <c r="V63" s="15">
        <f t="shared" si="96"/>
        <v>47428000</v>
      </c>
      <c r="X63" s="14">
        <f t="shared" ref="X63:X67" si="99">+S63+100</f>
        <v>1875</v>
      </c>
      <c r="Y63" s="15">
        <f t="shared" si="97"/>
        <v>750000</v>
      </c>
      <c r="Z63" s="15">
        <f>+J63*X63</f>
        <v>125250</v>
      </c>
      <c r="AA63" s="15">
        <f t="shared" si="98"/>
        <v>50100000</v>
      </c>
      <c r="AC63" s="14">
        <f t="shared" ref="AC63:AC68" si="100">X63+75</f>
        <v>1950</v>
      </c>
      <c r="AD63" s="15">
        <f>AC63*$S$168</f>
        <v>780000</v>
      </c>
      <c r="AE63" s="15">
        <f>G63*AC63+(H63+I63)*AC63/2</f>
        <v>130260</v>
      </c>
      <c r="AF63" s="15">
        <f>AE63*$S$168</f>
        <v>52104000</v>
      </c>
      <c r="AG63" s="192"/>
      <c r="AH63" s="192"/>
      <c r="AI63" s="192"/>
      <c r="AJ63" s="192"/>
    </row>
    <row r="64" spans="2:36" ht="13.8" customHeight="1" x14ac:dyDescent="0.25">
      <c r="B64" s="191"/>
      <c r="C64" s="12">
        <v>179</v>
      </c>
      <c r="D64" s="81" t="s">
        <v>26</v>
      </c>
      <c r="E64" s="12">
        <v>2</v>
      </c>
      <c r="F64" s="86"/>
      <c r="G64" s="12">
        <v>83.1</v>
      </c>
      <c r="H64" s="12"/>
      <c r="I64" s="12"/>
      <c r="J64" s="12">
        <f t="shared" si="91"/>
        <v>83.1</v>
      </c>
      <c r="L64" s="17"/>
      <c r="N64" s="14">
        <v>1675</v>
      </c>
      <c r="O64" s="15">
        <f t="shared" si="92"/>
        <v>670000</v>
      </c>
      <c r="P64" s="16">
        <f t="shared" ref="P64:P65" si="101">+J64*N64</f>
        <v>139192.5</v>
      </c>
      <c r="Q64" s="15">
        <f t="shared" si="93"/>
        <v>55677000</v>
      </c>
      <c r="S64" s="14">
        <f t="shared" si="94"/>
        <v>1775</v>
      </c>
      <c r="T64" s="15">
        <f t="shared" si="95"/>
        <v>710000</v>
      </c>
      <c r="U64" s="16">
        <f t="shared" ref="U64:U65" si="102">+J64*S64</f>
        <v>147502.5</v>
      </c>
      <c r="V64" s="15">
        <f t="shared" si="96"/>
        <v>59001000</v>
      </c>
      <c r="X64" s="14">
        <f t="shared" si="99"/>
        <v>1875</v>
      </c>
      <c r="Y64" s="15">
        <f t="shared" si="97"/>
        <v>750000</v>
      </c>
      <c r="Z64" s="15">
        <f t="shared" ref="Z64:Z65" si="103">+J64*X64</f>
        <v>155812.5</v>
      </c>
      <c r="AA64" s="15">
        <f t="shared" si="98"/>
        <v>62325000</v>
      </c>
      <c r="AC64" s="14"/>
      <c r="AD64" s="15"/>
      <c r="AE64" s="15"/>
      <c r="AF64" s="15"/>
      <c r="AG64" s="22"/>
      <c r="AH64" s="22"/>
      <c r="AI64" s="22"/>
      <c r="AJ64" s="22"/>
    </row>
    <row r="65" spans="2:36" ht="13.8" customHeight="1" x14ac:dyDescent="0.25">
      <c r="B65" s="191"/>
      <c r="C65" s="12">
        <v>180</v>
      </c>
      <c r="D65" s="81" t="s">
        <v>90</v>
      </c>
      <c r="E65" s="12">
        <v>2</v>
      </c>
      <c r="F65" s="86"/>
      <c r="G65" s="12">
        <v>117.8</v>
      </c>
      <c r="H65" s="12"/>
      <c r="I65" s="12"/>
      <c r="J65" s="12">
        <f t="shared" si="91"/>
        <v>117.8</v>
      </c>
      <c r="L65" s="17"/>
      <c r="N65" s="14">
        <v>1575</v>
      </c>
      <c r="O65" s="15">
        <f t="shared" si="92"/>
        <v>630000</v>
      </c>
      <c r="P65" s="16">
        <f t="shared" si="101"/>
        <v>185535</v>
      </c>
      <c r="Q65" s="15">
        <f t="shared" si="93"/>
        <v>74214000</v>
      </c>
      <c r="S65" s="14">
        <f t="shared" si="94"/>
        <v>1675</v>
      </c>
      <c r="T65" s="15">
        <f t="shared" si="95"/>
        <v>670000</v>
      </c>
      <c r="U65" s="16">
        <f t="shared" si="102"/>
        <v>197315</v>
      </c>
      <c r="V65" s="15">
        <f t="shared" si="96"/>
        <v>78926000</v>
      </c>
      <c r="X65" s="14">
        <f t="shared" si="99"/>
        <v>1775</v>
      </c>
      <c r="Y65" s="15">
        <f t="shared" si="97"/>
        <v>710000</v>
      </c>
      <c r="Z65" s="15">
        <f t="shared" si="103"/>
        <v>209095</v>
      </c>
      <c r="AA65" s="15">
        <f t="shared" si="98"/>
        <v>83638000</v>
      </c>
      <c r="AC65" s="14"/>
      <c r="AD65" s="15"/>
      <c r="AE65" s="15"/>
      <c r="AF65" s="15"/>
      <c r="AG65" s="22"/>
      <c r="AH65" s="22"/>
      <c r="AI65" s="22"/>
      <c r="AJ65" s="22"/>
    </row>
    <row r="66" spans="2:36" ht="13.8" customHeight="1" x14ac:dyDescent="0.25">
      <c r="B66" s="191"/>
      <c r="C66" s="12">
        <v>181</v>
      </c>
      <c r="D66" s="81" t="s">
        <v>90</v>
      </c>
      <c r="E66" s="12">
        <v>2</v>
      </c>
      <c r="F66" s="86" t="s">
        <v>8</v>
      </c>
      <c r="G66" s="12">
        <v>86.8</v>
      </c>
      <c r="H66" s="12"/>
      <c r="I66" s="12">
        <v>0</v>
      </c>
      <c r="J66" s="12">
        <f t="shared" si="91"/>
        <v>86.8</v>
      </c>
      <c r="L66" s="17" t="s">
        <v>10</v>
      </c>
      <c r="N66" s="14">
        <v>1600</v>
      </c>
      <c r="O66" s="15">
        <f t="shared" si="92"/>
        <v>640000</v>
      </c>
      <c r="P66" s="16">
        <f>+J66*N66</f>
        <v>138880</v>
      </c>
      <c r="Q66" s="15">
        <f t="shared" si="93"/>
        <v>55552000</v>
      </c>
      <c r="S66" s="14">
        <f t="shared" si="94"/>
        <v>1700</v>
      </c>
      <c r="T66" s="15">
        <f t="shared" si="95"/>
        <v>680000</v>
      </c>
      <c r="U66" s="16">
        <f>+J66*S66</f>
        <v>147560</v>
      </c>
      <c r="V66" s="15">
        <f t="shared" si="96"/>
        <v>59024000</v>
      </c>
      <c r="X66" s="14">
        <f t="shared" si="99"/>
        <v>1800</v>
      </c>
      <c r="Y66" s="15">
        <f t="shared" si="97"/>
        <v>720000</v>
      </c>
      <c r="Z66" s="15">
        <f>+J66*X66</f>
        <v>156240</v>
      </c>
      <c r="AA66" s="15">
        <f t="shared" si="98"/>
        <v>62496000</v>
      </c>
      <c r="AC66" s="14">
        <f t="shared" si="100"/>
        <v>1875</v>
      </c>
      <c r="AD66" s="15">
        <f>AC66*$S$168</f>
        <v>750000</v>
      </c>
      <c r="AE66" s="15">
        <f>G66*AC66+(H66+I66)*AC66/2</f>
        <v>162750</v>
      </c>
      <c r="AF66" s="15">
        <f>AE66*$S$168</f>
        <v>65100000</v>
      </c>
      <c r="AG66" s="192"/>
      <c r="AH66" s="192"/>
      <c r="AI66" s="192"/>
      <c r="AJ66" s="192"/>
    </row>
    <row r="67" spans="2:36" ht="13.8" customHeight="1" x14ac:dyDescent="0.25">
      <c r="B67" s="191"/>
      <c r="C67" s="12">
        <v>182</v>
      </c>
      <c r="D67" s="81" t="s">
        <v>90</v>
      </c>
      <c r="E67" s="12">
        <v>1</v>
      </c>
      <c r="F67" s="86" t="s">
        <v>11</v>
      </c>
      <c r="G67" s="12">
        <v>62.6</v>
      </c>
      <c r="H67" s="12"/>
      <c r="I67" s="12">
        <v>0</v>
      </c>
      <c r="J67" s="12">
        <f t="shared" si="91"/>
        <v>62.6</v>
      </c>
      <c r="L67" s="17" t="s">
        <v>10</v>
      </c>
      <c r="N67" s="14">
        <v>1650</v>
      </c>
      <c r="O67" s="15">
        <f t="shared" si="92"/>
        <v>660000</v>
      </c>
      <c r="P67" s="16">
        <f>+J67*N67</f>
        <v>103290</v>
      </c>
      <c r="Q67" s="15">
        <f t="shared" si="93"/>
        <v>41316000</v>
      </c>
      <c r="S67" s="14">
        <f t="shared" si="94"/>
        <v>1750</v>
      </c>
      <c r="T67" s="15">
        <f t="shared" si="95"/>
        <v>700000</v>
      </c>
      <c r="U67" s="16">
        <f>+J67*S67</f>
        <v>109550</v>
      </c>
      <c r="V67" s="15">
        <f t="shared" si="96"/>
        <v>43820000</v>
      </c>
      <c r="X67" s="14">
        <f t="shared" si="99"/>
        <v>1850</v>
      </c>
      <c r="Y67" s="15">
        <f t="shared" si="97"/>
        <v>740000</v>
      </c>
      <c r="Z67" s="15">
        <f>+J67*X67</f>
        <v>115810</v>
      </c>
      <c r="AA67" s="15">
        <f t="shared" si="98"/>
        <v>46324000</v>
      </c>
      <c r="AC67" s="14">
        <f t="shared" si="100"/>
        <v>1925</v>
      </c>
      <c r="AD67" s="15">
        <f>AC67*$S$168</f>
        <v>770000</v>
      </c>
      <c r="AE67" s="15">
        <f>G67*AC67+(H67+I67)*AC67/2</f>
        <v>120505</v>
      </c>
      <c r="AF67" s="15">
        <f>AE67*$S$168</f>
        <v>48202000</v>
      </c>
      <c r="AG67" s="192"/>
      <c r="AH67" s="192"/>
      <c r="AI67" s="192"/>
      <c r="AJ67" s="192"/>
    </row>
    <row r="68" spans="2:36" x14ac:dyDescent="0.25">
      <c r="C68" s="18"/>
      <c r="D68" s="82"/>
      <c r="E68" s="18"/>
      <c r="F68" s="87"/>
      <c r="G68" s="19">
        <f>SUM(G62:G67)</f>
        <v>486</v>
      </c>
      <c r="H68" s="19">
        <f>SUM(H62:I67)</f>
        <v>0</v>
      </c>
      <c r="I68" s="19">
        <f>SUM(I62:I67)</f>
        <v>0</v>
      </c>
      <c r="J68" s="19">
        <f>SUM(J62:J67)</f>
        <v>486</v>
      </c>
      <c r="N68" s="104">
        <f>+P68/J68</f>
        <v>1630.601851851852</v>
      </c>
      <c r="O68" s="20"/>
      <c r="P68" s="21">
        <f>SUM(P62:P67)</f>
        <v>792472.5</v>
      </c>
      <c r="Q68" s="21">
        <f>SUM(Q62:Q67)</f>
        <v>316989000</v>
      </c>
      <c r="S68" s="104">
        <f>+U68/J68</f>
        <v>1730.601851851852</v>
      </c>
      <c r="T68" s="20"/>
      <c r="U68" s="21">
        <f>SUM(U62:U67)</f>
        <v>841072.5</v>
      </c>
      <c r="V68" s="21">
        <f>SUM(V62:V67)</f>
        <v>336429000</v>
      </c>
      <c r="X68" s="104">
        <f>+Z68/J68</f>
        <v>1830.601851851852</v>
      </c>
      <c r="Y68" s="20">
        <f t="shared" si="97"/>
        <v>732240.74074074079</v>
      </c>
      <c r="Z68" s="21">
        <f>SUM(Z62:Z67)</f>
        <v>889672.5</v>
      </c>
      <c r="AA68" s="21">
        <f>SUM(AA62:AA67)</f>
        <v>355869000</v>
      </c>
      <c r="AC68" s="2">
        <f t="shared" si="100"/>
        <v>1905.601851851852</v>
      </c>
      <c r="AD68" s="20">
        <f>AC68*$S$168</f>
        <v>762240.74074074079</v>
      </c>
      <c r="AE68" s="21">
        <f>SUM(AE62:AE67)</f>
        <v>546147.5</v>
      </c>
      <c r="AF68" s="21">
        <f>SUM(AF62:AF67)</f>
        <v>218459000</v>
      </c>
      <c r="AG68" s="193"/>
      <c r="AH68" s="193"/>
      <c r="AI68" s="193"/>
      <c r="AJ68" s="193"/>
    </row>
    <row r="69" spans="2:36" x14ac:dyDescent="0.25">
      <c r="C69" s="18"/>
      <c r="D69" s="82"/>
      <c r="E69" s="18"/>
      <c r="F69" s="87"/>
      <c r="G69" s="19"/>
      <c r="H69" s="19"/>
      <c r="I69" s="19"/>
      <c r="J69" s="19"/>
      <c r="N69" s="104"/>
      <c r="O69" s="20"/>
      <c r="P69" s="21"/>
      <c r="Q69" s="21"/>
      <c r="S69" s="104"/>
      <c r="T69" s="20"/>
      <c r="U69" s="21"/>
      <c r="V69" s="21"/>
      <c r="X69" s="104"/>
      <c r="Y69" s="20"/>
      <c r="Z69" s="21"/>
      <c r="AA69" s="21"/>
      <c r="AC69" s="2"/>
      <c r="AD69" s="20"/>
      <c r="AE69" s="21"/>
      <c r="AF69" s="21"/>
      <c r="AG69" s="2"/>
      <c r="AH69" s="2"/>
      <c r="AI69" s="2"/>
      <c r="AJ69" s="2"/>
    </row>
    <row r="70" spans="2:36" ht="13.8" customHeight="1" x14ac:dyDescent="0.25">
      <c r="B70" s="191">
        <v>10</v>
      </c>
      <c r="C70" s="12">
        <v>183</v>
      </c>
      <c r="D70" s="81" t="s">
        <v>90</v>
      </c>
      <c r="E70" s="12">
        <v>1</v>
      </c>
      <c r="F70" s="86" t="s">
        <v>11</v>
      </c>
      <c r="G70" s="12">
        <v>68.900000000000006</v>
      </c>
      <c r="H70" s="12"/>
      <c r="I70" s="12">
        <v>0</v>
      </c>
      <c r="J70" s="12">
        <f t="shared" ref="J70:J75" si="104">G70+H70</f>
        <v>68.900000000000006</v>
      </c>
      <c r="L70" s="13" t="s">
        <v>9</v>
      </c>
      <c r="N70" s="14">
        <v>1650</v>
      </c>
      <c r="O70" s="15">
        <f t="shared" ref="O70:O75" si="105">N70*$S$168</f>
        <v>660000</v>
      </c>
      <c r="P70" s="16">
        <f>+J70*N70</f>
        <v>113685.00000000001</v>
      </c>
      <c r="Q70" s="15">
        <f t="shared" ref="Q70:Q75" si="106">P70*$S$168</f>
        <v>45474000.000000007</v>
      </c>
      <c r="S70" s="14">
        <f t="shared" ref="S70:S75" si="107">N70+100</f>
        <v>1750</v>
      </c>
      <c r="T70" s="15">
        <f t="shared" ref="T70:T75" si="108">S70*$S$168</f>
        <v>700000</v>
      </c>
      <c r="U70" s="16">
        <f>+J70*S70</f>
        <v>120575.00000000001</v>
      </c>
      <c r="V70" s="15">
        <f t="shared" ref="V70:V75" si="109">U70*$S$168</f>
        <v>48230000.000000007</v>
      </c>
      <c r="X70" s="14">
        <f>+S70+100</f>
        <v>1850</v>
      </c>
      <c r="Y70" s="15">
        <f t="shared" ref="Y70:Y76" si="110">X70*$S$168</f>
        <v>740000</v>
      </c>
      <c r="Z70" s="15">
        <f>+J70*X70</f>
        <v>127465.00000000001</v>
      </c>
      <c r="AA70" s="15">
        <f t="shared" ref="AA70:AA75" si="111">Z70*$S$168</f>
        <v>50986000.000000007</v>
      </c>
      <c r="AC70" s="14">
        <f>X70+75</f>
        <v>1925</v>
      </c>
      <c r="AD70" s="15">
        <f>AC70*$S$168</f>
        <v>770000</v>
      </c>
      <c r="AE70" s="15">
        <f>G70*AC70+(H70+I70)*AC70/2</f>
        <v>132632.5</v>
      </c>
      <c r="AF70" s="15">
        <f>AE70*$S$168</f>
        <v>53053000</v>
      </c>
      <c r="AG70" s="192"/>
      <c r="AH70" s="192"/>
      <c r="AI70" s="192"/>
      <c r="AJ70" s="192"/>
    </row>
    <row r="71" spans="2:36" ht="13.8" customHeight="1" x14ac:dyDescent="0.25">
      <c r="B71" s="191"/>
      <c r="C71" s="12">
        <v>184</v>
      </c>
      <c r="D71" s="81" t="s">
        <v>26</v>
      </c>
      <c r="E71" s="12">
        <v>1</v>
      </c>
      <c r="F71" s="86" t="s">
        <v>8</v>
      </c>
      <c r="G71" s="12">
        <v>66.8</v>
      </c>
      <c r="H71" s="12"/>
      <c r="I71" s="12">
        <v>0</v>
      </c>
      <c r="J71" s="12">
        <f t="shared" si="104"/>
        <v>66.8</v>
      </c>
      <c r="L71" s="17" t="s">
        <v>10</v>
      </c>
      <c r="N71" s="14">
        <v>1725</v>
      </c>
      <c r="O71" s="15">
        <f t="shared" si="105"/>
        <v>690000</v>
      </c>
      <c r="P71" s="16">
        <f>+J71*N71</f>
        <v>115230</v>
      </c>
      <c r="Q71" s="15">
        <f t="shared" si="106"/>
        <v>46092000</v>
      </c>
      <c r="S71" s="14">
        <f t="shared" si="107"/>
        <v>1825</v>
      </c>
      <c r="T71" s="15">
        <f t="shared" si="108"/>
        <v>730000</v>
      </c>
      <c r="U71" s="16">
        <f>+J71*S71</f>
        <v>121910</v>
      </c>
      <c r="V71" s="15">
        <f t="shared" si="109"/>
        <v>48764000</v>
      </c>
      <c r="X71" s="14">
        <f t="shared" ref="X71:X75" si="112">+S71+100</f>
        <v>1925</v>
      </c>
      <c r="Y71" s="15">
        <f t="shared" si="110"/>
        <v>770000</v>
      </c>
      <c r="Z71" s="15">
        <f>+J71*X71</f>
        <v>128590</v>
      </c>
      <c r="AA71" s="15">
        <f t="shared" si="111"/>
        <v>51436000</v>
      </c>
      <c r="AC71" s="14">
        <f t="shared" ref="AC71:AC76" si="113">X71+75</f>
        <v>2000</v>
      </c>
      <c r="AD71" s="15">
        <f>AC71*$S$168</f>
        <v>800000</v>
      </c>
      <c r="AE71" s="15">
        <f>G71*AC71+(H71+I71)*AC71/2</f>
        <v>133600</v>
      </c>
      <c r="AF71" s="15">
        <f>AE71*$S$168</f>
        <v>53440000</v>
      </c>
      <c r="AG71" s="192"/>
      <c r="AH71" s="192"/>
      <c r="AI71" s="192"/>
      <c r="AJ71" s="192"/>
    </row>
    <row r="72" spans="2:36" ht="13.8" customHeight="1" x14ac:dyDescent="0.25">
      <c r="B72" s="191"/>
      <c r="C72" s="12">
        <v>185</v>
      </c>
      <c r="D72" s="81" t="s">
        <v>26</v>
      </c>
      <c r="E72" s="12">
        <v>2</v>
      </c>
      <c r="F72" s="86"/>
      <c r="G72" s="12">
        <v>83.1</v>
      </c>
      <c r="H72" s="12"/>
      <c r="I72" s="12"/>
      <c r="J72" s="12">
        <f t="shared" si="104"/>
        <v>83.1</v>
      </c>
      <c r="L72" s="17"/>
      <c r="N72" s="14">
        <v>1725</v>
      </c>
      <c r="O72" s="15">
        <f t="shared" si="105"/>
        <v>690000</v>
      </c>
      <c r="P72" s="16">
        <f t="shared" ref="P72:P73" si="114">+J72*N72</f>
        <v>143347.5</v>
      </c>
      <c r="Q72" s="15">
        <f t="shared" si="106"/>
        <v>57339000</v>
      </c>
      <c r="S72" s="14">
        <f t="shared" si="107"/>
        <v>1825</v>
      </c>
      <c r="T72" s="15">
        <f t="shared" si="108"/>
        <v>730000</v>
      </c>
      <c r="U72" s="16">
        <f t="shared" ref="U72:U73" si="115">+J72*S72</f>
        <v>151657.5</v>
      </c>
      <c r="V72" s="15">
        <f t="shared" si="109"/>
        <v>60663000</v>
      </c>
      <c r="X72" s="14">
        <f t="shared" si="112"/>
        <v>1925</v>
      </c>
      <c r="Y72" s="15">
        <f t="shared" si="110"/>
        <v>770000</v>
      </c>
      <c r="Z72" s="15">
        <f t="shared" ref="Z72:Z73" si="116">+J72*X72</f>
        <v>159967.5</v>
      </c>
      <c r="AA72" s="15">
        <f t="shared" si="111"/>
        <v>63987000</v>
      </c>
      <c r="AC72" s="14"/>
      <c r="AD72" s="15"/>
      <c r="AE72" s="15"/>
      <c r="AF72" s="15"/>
      <c r="AG72" s="22"/>
      <c r="AH72" s="22"/>
      <c r="AI72" s="22"/>
      <c r="AJ72" s="22"/>
    </row>
    <row r="73" spans="2:36" ht="13.8" customHeight="1" x14ac:dyDescent="0.25">
      <c r="B73" s="191"/>
      <c r="C73" s="12">
        <v>186</v>
      </c>
      <c r="D73" s="81" t="s">
        <v>90</v>
      </c>
      <c r="E73" s="12">
        <v>2</v>
      </c>
      <c r="F73" s="86"/>
      <c r="G73" s="12">
        <v>117.8</v>
      </c>
      <c r="H73" s="12"/>
      <c r="I73" s="12"/>
      <c r="J73" s="12">
        <f t="shared" si="104"/>
        <v>117.8</v>
      </c>
      <c r="L73" s="17"/>
      <c r="N73" s="14">
        <v>1600</v>
      </c>
      <c r="O73" s="15">
        <f t="shared" si="105"/>
        <v>640000</v>
      </c>
      <c r="P73" s="16">
        <f t="shared" si="114"/>
        <v>188480</v>
      </c>
      <c r="Q73" s="15">
        <f t="shared" si="106"/>
        <v>75392000</v>
      </c>
      <c r="S73" s="14">
        <f t="shared" si="107"/>
        <v>1700</v>
      </c>
      <c r="T73" s="15">
        <f t="shared" si="108"/>
        <v>680000</v>
      </c>
      <c r="U73" s="16">
        <f t="shared" si="115"/>
        <v>200260</v>
      </c>
      <c r="V73" s="15">
        <f t="shared" si="109"/>
        <v>80104000</v>
      </c>
      <c r="X73" s="14">
        <f t="shared" si="112"/>
        <v>1800</v>
      </c>
      <c r="Y73" s="15">
        <f t="shared" si="110"/>
        <v>720000</v>
      </c>
      <c r="Z73" s="15">
        <f t="shared" si="116"/>
        <v>212040</v>
      </c>
      <c r="AA73" s="15">
        <f t="shared" si="111"/>
        <v>84816000</v>
      </c>
      <c r="AC73" s="14"/>
      <c r="AD73" s="15"/>
      <c r="AE73" s="15"/>
      <c r="AF73" s="15"/>
      <c r="AG73" s="22"/>
      <c r="AH73" s="22"/>
      <c r="AI73" s="22"/>
      <c r="AJ73" s="22"/>
    </row>
    <row r="74" spans="2:36" ht="13.8" customHeight="1" x14ac:dyDescent="0.25">
      <c r="B74" s="191"/>
      <c r="C74" s="12">
        <v>187</v>
      </c>
      <c r="D74" s="81" t="s">
        <v>90</v>
      </c>
      <c r="E74" s="12">
        <v>2</v>
      </c>
      <c r="F74" s="86" t="s">
        <v>8</v>
      </c>
      <c r="G74" s="12">
        <v>86.8</v>
      </c>
      <c r="H74" s="12"/>
      <c r="I74" s="12">
        <v>0</v>
      </c>
      <c r="J74" s="12">
        <f t="shared" si="104"/>
        <v>86.8</v>
      </c>
      <c r="L74" s="17" t="s">
        <v>10</v>
      </c>
      <c r="N74" s="14">
        <v>1650</v>
      </c>
      <c r="O74" s="15">
        <f t="shared" si="105"/>
        <v>660000</v>
      </c>
      <c r="P74" s="16">
        <f>+J74*N74</f>
        <v>143220</v>
      </c>
      <c r="Q74" s="15">
        <f t="shared" si="106"/>
        <v>57288000</v>
      </c>
      <c r="S74" s="14">
        <f t="shared" si="107"/>
        <v>1750</v>
      </c>
      <c r="T74" s="15">
        <f t="shared" si="108"/>
        <v>700000</v>
      </c>
      <c r="U74" s="16">
        <f>+J74*S74</f>
        <v>151900</v>
      </c>
      <c r="V74" s="15">
        <f t="shared" si="109"/>
        <v>60760000</v>
      </c>
      <c r="X74" s="14">
        <f t="shared" si="112"/>
        <v>1850</v>
      </c>
      <c r="Y74" s="15">
        <f t="shared" si="110"/>
        <v>740000</v>
      </c>
      <c r="Z74" s="15">
        <f>+J74*X74</f>
        <v>160580</v>
      </c>
      <c r="AA74" s="15">
        <f t="shared" si="111"/>
        <v>64232000</v>
      </c>
      <c r="AC74" s="14">
        <f t="shared" si="113"/>
        <v>1925</v>
      </c>
      <c r="AD74" s="15">
        <f>AC74*$S$168</f>
        <v>770000</v>
      </c>
      <c r="AE74" s="15">
        <f>G74*AC74+(H74+I74)*AC74/2</f>
        <v>167090</v>
      </c>
      <c r="AF74" s="15">
        <f>AE74*$S$168</f>
        <v>66836000</v>
      </c>
      <c r="AG74" s="192"/>
      <c r="AH74" s="192"/>
      <c r="AI74" s="192"/>
      <c r="AJ74" s="192"/>
    </row>
    <row r="75" spans="2:36" ht="13.8" customHeight="1" x14ac:dyDescent="0.25">
      <c r="B75" s="191"/>
      <c r="C75" s="12">
        <v>188</v>
      </c>
      <c r="D75" s="81" t="s">
        <v>90</v>
      </c>
      <c r="E75" s="12">
        <v>1</v>
      </c>
      <c r="F75" s="86" t="s">
        <v>11</v>
      </c>
      <c r="G75" s="12">
        <v>62.6</v>
      </c>
      <c r="H75" s="12"/>
      <c r="I75" s="12">
        <v>0</v>
      </c>
      <c r="J75" s="12">
        <f t="shared" si="104"/>
        <v>62.6</v>
      </c>
      <c r="L75" s="17" t="s">
        <v>10</v>
      </c>
      <c r="N75" s="14">
        <v>1650</v>
      </c>
      <c r="O75" s="15">
        <f t="shared" si="105"/>
        <v>660000</v>
      </c>
      <c r="P75" s="16">
        <f>+J75*N75</f>
        <v>103290</v>
      </c>
      <c r="Q75" s="15">
        <f t="shared" si="106"/>
        <v>41316000</v>
      </c>
      <c r="S75" s="14">
        <f t="shared" si="107"/>
        <v>1750</v>
      </c>
      <c r="T75" s="15">
        <f t="shared" si="108"/>
        <v>700000</v>
      </c>
      <c r="U75" s="16">
        <f>+J75*S75</f>
        <v>109550</v>
      </c>
      <c r="V75" s="15">
        <f t="shared" si="109"/>
        <v>43820000</v>
      </c>
      <c r="X75" s="14">
        <f t="shared" si="112"/>
        <v>1850</v>
      </c>
      <c r="Y75" s="15">
        <f t="shared" si="110"/>
        <v>740000</v>
      </c>
      <c r="Z75" s="15">
        <f>+J75*X75</f>
        <v>115810</v>
      </c>
      <c r="AA75" s="15">
        <f t="shared" si="111"/>
        <v>46324000</v>
      </c>
      <c r="AC75" s="14">
        <f t="shared" si="113"/>
        <v>1925</v>
      </c>
      <c r="AD75" s="15">
        <f>AC75*$S$168</f>
        <v>770000</v>
      </c>
      <c r="AE75" s="15">
        <f>G75*AC75+(H75+I75)*AC75/2</f>
        <v>120505</v>
      </c>
      <c r="AF75" s="15">
        <f>AE75*$S$168</f>
        <v>48202000</v>
      </c>
      <c r="AG75" s="192"/>
      <c r="AH75" s="192"/>
      <c r="AI75" s="192"/>
      <c r="AJ75" s="192"/>
    </row>
    <row r="76" spans="2:36" x14ac:dyDescent="0.25">
      <c r="C76" s="18"/>
      <c r="D76" s="82"/>
      <c r="E76" s="18"/>
      <c r="F76" s="87"/>
      <c r="G76" s="19">
        <f>SUM(G70:G75)</f>
        <v>486</v>
      </c>
      <c r="H76" s="19">
        <f>SUM(H70:I75)</f>
        <v>0</v>
      </c>
      <c r="I76" s="19">
        <f>SUM(I70:I75)</f>
        <v>0</v>
      </c>
      <c r="J76" s="19">
        <f>SUM(J70:J75)</f>
        <v>486</v>
      </c>
      <c r="N76" s="104">
        <f>+P76/J76</f>
        <v>1661.0133744855966</v>
      </c>
      <c r="O76" s="20"/>
      <c r="P76" s="21">
        <f>SUM(P70:P75)</f>
        <v>807252.5</v>
      </c>
      <c r="Q76" s="21">
        <f>SUM(Q70:Q75)</f>
        <v>322901000</v>
      </c>
      <c r="S76" s="104">
        <f>+U76/J76</f>
        <v>1761.0133744855966</v>
      </c>
      <c r="T76" s="20"/>
      <c r="U76" s="21">
        <f>SUM(U70:U75)</f>
        <v>855852.5</v>
      </c>
      <c r="V76" s="21">
        <f>SUM(V70:V75)</f>
        <v>342341000</v>
      </c>
      <c r="X76" s="104">
        <f>+Z76/J76</f>
        <v>1861.0133744855966</v>
      </c>
      <c r="Y76" s="20">
        <f t="shared" si="110"/>
        <v>744405.34979423869</v>
      </c>
      <c r="Z76" s="21">
        <f>SUM(Z70:Z75)</f>
        <v>904452.5</v>
      </c>
      <c r="AA76" s="21">
        <f>SUM(AA70:AA75)</f>
        <v>361781000</v>
      </c>
      <c r="AC76" s="2">
        <f t="shared" si="113"/>
        <v>1936.0133744855966</v>
      </c>
      <c r="AD76" s="20">
        <f>AC76*$S$168</f>
        <v>774405.34979423869</v>
      </c>
      <c r="AE76" s="21">
        <f>SUM(AE70:AE75)</f>
        <v>553827.5</v>
      </c>
      <c r="AF76" s="21">
        <f>SUM(AF70:AF75)</f>
        <v>221531000</v>
      </c>
      <c r="AG76" s="193"/>
      <c r="AH76" s="193"/>
      <c r="AI76" s="193"/>
      <c r="AJ76" s="193"/>
    </row>
    <row r="77" spans="2:36" x14ac:dyDescent="0.25">
      <c r="C77" s="18"/>
      <c r="D77" s="82"/>
      <c r="E77" s="18"/>
      <c r="F77" s="87"/>
      <c r="G77" s="19"/>
      <c r="H77" s="19"/>
      <c r="I77" s="19"/>
      <c r="J77" s="19"/>
      <c r="N77" s="104"/>
      <c r="O77" s="20"/>
      <c r="P77" s="21"/>
      <c r="Q77" s="21"/>
      <c r="S77" s="104"/>
      <c r="T77" s="20"/>
      <c r="U77" s="21"/>
      <c r="V77" s="21"/>
      <c r="X77" s="104"/>
      <c r="Y77" s="20"/>
      <c r="Z77" s="21"/>
      <c r="AA77" s="21"/>
      <c r="AC77" s="2"/>
      <c r="AD77" s="20"/>
      <c r="AE77" s="21"/>
      <c r="AF77" s="21"/>
      <c r="AG77" s="2"/>
      <c r="AH77" s="2"/>
      <c r="AI77" s="2"/>
      <c r="AJ77" s="2"/>
    </row>
    <row r="78" spans="2:36" ht="13.8" customHeight="1" x14ac:dyDescent="0.25">
      <c r="B78" s="191">
        <v>11</v>
      </c>
      <c r="C78" s="12">
        <v>189</v>
      </c>
      <c r="D78" s="81" t="s">
        <v>90</v>
      </c>
      <c r="E78" s="12">
        <v>1</v>
      </c>
      <c r="F78" s="86" t="s">
        <v>11</v>
      </c>
      <c r="G78" s="12">
        <v>68.900000000000006</v>
      </c>
      <c r="H78" s="12"/>
      <c r="I78" s="12">
        <v>0</v>
      </c>
      <c r="J78" s="12">
        <f t="shared" ref="J78:J83" si="117">G78+H78</f>
        <v>68.900000000000006</v>
      </c>
      <c r="L78" s="13" t="s">
        <v>9</v>
      </c>
      <c r="N78" s="14">
        <v>1700</v>
      </c>
      <c r="O78" s="15">
        <f t="shared" ref="O78:O83" si="118">N78*$S$168</f>
        <v>680000</v>
      </c>
      <c r="P78" s="16">
        <f>+J78*N78</f>
        <v>117130.00000000001</v>
      </c>
      <c r="Q78" s="15">
        <f t="shared" ref="Q78:Q83" si="119">P78*$S$168</f>
        <v>46852000.000000007</v>
      </c>
      <c r="S78" s="14">
        <f t="shared" ref="S78:S83" si="120">N78+100</f>
        <v>1800</v>
      </c>
      <c r="T78" s="15">
        <f t="shared" ref="T78:T83" si="121">S78*$S$168</f>
        <v>720000</v>
      </c>
      <c r="U78" s="16">
        <f>+J78*S78</f>
        <v>124020.00000000001</v>
      </c>
      <c r="V78" s="15">
        <f t="shared" ref="V78:V83" si="122">U78*$S$168</f>
        <v>49608000.000000007</v>
      </c>
      <c r="X78" s="14">
        <f>+S78+100</f>
        <v>1900</v>
      </c>
      <c r="Y78" s="15">
        <f t="shared" ref="Y78:Y84" si="123">X78*$S$168</f>
        <v>760000</v>
      </c>
      <c r="Z78" s="15">
        <f>+J78*X78</f>
        <v>130910.00000000001</v>
      </c>
      <c r="AA78" s="15">
        <f t="shared" ref="AA78:AA83" si="124">Z78*$S$168</f>
        <v>52364000.000000007</v>
      </c>
      <c r="AC78" s="14">
        <f>X78+75</f>
        <v>1975</v>
      </c>
      <c r="AD78" s="15">
        <f>AC78*$S$168</f>
        <v>790000</v>
      </c>
      <c r="AE78" s="15">
        <f>G78*AC78+(H78+I78)*AC78/2</f>
        <v>136077.5</v>
      </c>
      <c r="AF78" s="15">
        <f>AE78*$S$168</f>
        <v>54431000</v>
      </c>
      <c r="AG78" s="192"/>
      <c r="AH78" s="192"/>
      <c r="AI78" s="192"/>
      <c r="AJ78" s="192"/>
    </row>
    <row r="79" spans="2:36" ht="13.8" customHeight="1" x14ac:dyDescent="0.25">
      <c r="B79" s="191"/>
      <c r="C79" s="12">
        <v>190</v>
      </c>
      <c r="D79" s="81" t="s">
        <v>26</v>
      </c>
      <c r="E79" s="12">
        <v>1</v>
      </c>
      <c r="F79" s="86" t="s">
        <v>8</v>
      </c>
      <c r="G79" s="12">
        <v>66.8</v>
      </c>
      <c r="H79" s="12"/>
      <c r="I79" s="12">
        <v>0</v>
      </c>
      <c r="J79" s="12">
        <f t="shared" si="117"/>
        <v>66.8</v>
      </c>
      <c r="L79" s="17" t="s">
        <v>10</v>
      </c>
      <c r="N79" s="14">
        <v>1775</v>
      </c>
      <c r="O79" s="15">
        <f t="shared" si="118"/>
        <v>710000</v>
      </c>
      <c r="P79" s="16">
        <f>+J79*N79</f>
        <v>118570</v>
      </c>
      <c r="Q79" s="15">
        <f t="shared" si="119"/>
        <v>47428000</v>
      </c>
      <c r="S79" s="14">
        <f t="shared" si="120"/>
        <v>1875</v>
      </c>
      <c r="T79" s="15">
        <f t="shared" si="121"/>
        <v>750000</v>
      </c>
      <c r="U79" s="16">
        <f>+J79*S79</f>
        <v>125250</v>
      </c>
      <c r="V79" s="15">
        <f t="shared" si="122"/>
        <v>50100000</v>
      </c>
      <c r="X79" s="14">
        <f t="shared" ref="X79:X83" si="125">+S79+100</f>
        <v>1975</v>
      </c>
      <c r="Y79" s="15">
        <f t="shared" si="123"/>
        <v>790000</v>
      </c>
      <c r="Z79" s="15">
        <f>+J79*X79</f>
        <v>131930</v>
      </c>
      <c r="AA79" s="15">
        <f t="shared" si="124"/>
        <v>52772000</v>
      </c>
      <c r="AC79" s="14">
        <f t="shared" ref="AC79:AC84" si="126">X79+75</f>
        <v>2050</v>
      </c>
      <c r="AD79" s="15">
        <f>AC79*$S$168</f>
        <v>820000</v>
      </c>
      <c r="AE79" s="15">
        <f>G79*AC79+(H79+I79)*AC79/2</f>
        <v>136940</v>
      </c>
      <c r="AF79" s="15">
        <f>AE79*$S$168</f>
        <v>54776000</v>
      </c>
      <c r="AG79" s="192"/>
      <c r="AH79" s="192"/>
      <c r="AI79" s="192"/>
      <c r="AJ79" s="192"/>
    </row>
    <row r="80" spans="2:36" ht="13.8" customHeight="1" x14ac:dyDescent="0.25">
      <c r="B80" s="191"/>
      <c r="C80" s="12">
        <v>191</v>
      </c>
      <c r="D80" s="81" t="s">
        <v>26</v>
      </c>
      <c r="E80" s="12">
        <v>2</v>
      </c>
      <c r="F80" s="86"/>
      <c r="G80" s="12">
        <v>83.1</v>
      </c>
      <c r="H80" s="12"/>
      <c r="I80" s="12"/>
      <c r="J80" s="12">
        <f t="shared" si="117"/>
        <v>83.1</v>
      </c>
      <c r="L80" s="17"/>
      <c r="N80" s="14">
        <v>1775</v>
      </c>
      <c r="O80" s="15">
        <f t="shared" si="118"/>
        <v>710000</v>
      </c>
      <c r="P80" s="16">
        <f t="shared" ref="P80:P81" si="127">+J80*N80</f>
        <v>147502.5</v>
      </c>
      <c r="Q80" s="15">
        <f t="shared" si="119"/>
        <v>59001000</v>
      </c>
      <c r="S80" s="14">
        <f t="shared" si="120"/>
        <v>1875</v>
      </c>
      <c r="T80" s="15">
        <f t="shared" si="121"/>
        <v>750000</v>
      </c>
      <c r="U80" s="16">
        <f t="shared" ref="U80:U81" si="128">+J80*S80</f>
        <v>155812.5</v>
      </c>
      <c r="V80" s="15">
        <f t="shared" si="122"/>
        <v>62325000</v>
      </c>
      <c r="X80" s="14">
        <f t="shared" si="125"/>
        <v>1975</v>
      </c>
      <c r="Y80" s="15">
        <f t="shared" si="123"/>
        <v>790000</v>
      </c>
      <c r="Z80" s="15">
        <f t="shared" ref="Z80:Z81" si="129">+J80*X80</f>
        <v>164122.5</v>
      </c>
      <c r="AA80" s="15">
        <f t="shared" si="124"/>
        <v>65649000</v>
      </c>
      <c r="AC80" s="14"/>
      <c r="AD80" s="15"/>
      <c r="AE80" s="15"/>
      <c r="AF80" s="15"/>
      <c r="AG80" s="22"/>
      <c r="AH80" s="22"/>
      <c r="AI80" s="22"/>
      <c r="AJ80" s="22"/>
    </row>
    <row r="81" spans="2:36" ht="13.8" customHeight="1" x14ac:dyDescent="0.25">
      <c r="B81" s="191"/>
      <c r="C81" s="12">
        <v>192</v>
      </c>
      <c r="D81" s="81" t="s">
        <v>90</v>
      </c>
      <c r="E81" s="12">
        <v>2</v>
      </c>
      <c r="F81" s="86"/>
      <c r="G81" s="12">
        <v>117.8</v>
      </c>
      <c r="H81" s="12"/>
      <c r="I81" s="12"/>
      <c r="J81" s="12">
        <f t="shared" si="117"/>
        <v>117.8</v>
      </c>
      <c r="L81" s="17"/>
      <c r="N81" s="14">
        <v>1650</v>
      </c>
      <c r="O81" s="15">
        <f t="shared" si="118"/>
        <v>660000</v>
      </c>
      <c r="P81" s="16">
        <f t="shared" si="127"/>
        <v>194370</v>
      </c>
      <c r="Q81" s="15">
        <f t="shared" si="119"/>
        <v>77748000</v>
      </c>
      <c r="S81" s="14">
        <f t="shared" si="120"/>
        <v>1750</v>
      </c>
      <c r="T81" s="15">
        <f t="shared" si="121"/>
        <v>700000</v>
      </c>
      <c r="U81" s="16">
        <f t="shared" si="128"/>
        <v>206150</v>
      </c>
      <c r="V81" s="15">
        <f t="shared" si="122"/>
        <v>82460000</v>
      </c>
      <c r="X81" s="14">
        <f t="shared" si="125"/>
        <v>1850</v>
      </c>
      <c r="Y81" s="15">
        <f t="shared" si="123"/>
        <v>740000</v>
      </c>
      <c r="Z81" s="15">
        <f t="shared" si="129"/>
        <v>217930</v>
      </c>
      <c r="AA81" s="15">
        <f t="shared" si="124"/>
        <v>87172000</v>
      </c>
      <c r="AC81" s="14"/>
      <c r="AD81" s="15"/>
      <c r="AE81" s="15"/>
      <c r="AF81" s="15"/>
      <c r="AG81" s="22"/>
      <c r="AH81" s="22"/>
      <c r="AI81" s="22"/>
      <c r="AJ81" s="22"/>
    </row>
    <row r="82" spans="2:36" ht="13.8" customHeight="1" x14ac:dyDescent="0.25">
      <c r="B82" s="191"/>
      <c r="C82" s="12">
        <v>193</v>
      </c>
      <c r="D82" s="81" t="s">
        <v>90</v>
      </c>
      <c r="E82" s="12">
        <v>2</v>
      </c>
      <c r="F82" s="86" t="s">
        <v>8</v>
      </c>
      <c r="G82" s="12">
        <v>86.8</v>
      </c>
      <c r="H82" s="12"/>
      <c r="I82" s="12">
        <v>0</v>
      </c>
      <c r="J82" s="12">
        <f t="shared" si="117"/>
        <v>86.8</v>
      </c>
      <c r="L82" s="17" t="s">
        <v>10</v>
      </c>
      <c r="N82" s="14">
        <v>1700</v>
      </c>
      <c r="O82" s="15">
        <f t="shared" si="118"/>
        <v>680000</v>
      </c>
      <c r="P82" s="16">
        <f>+J82*N82</f>
        <v>147560</v>
      </c>
      <c r="Q82" s="15">
        <f t="shared" si="119"/>
        <v>59024000</v>
      </c>
      <c r="S82" s="14">
        <f t="shared" si="120"/>
        <v>1800</v>
      </c>
      <c r="T82" s="15">
        <f t="shared" si="121"/>
        <v>720000</v>
      </c>
      <c r="U82" s="16">
        <f>+J82*S82</f>
        <v>156240</v>
      </c>
      <c r="V82" s="15">
        <f t="shared" si="122"/>
        <v>62496000</v>
      </c>
      <c r="X82" s="14">
        <f t="shared" si="125"/>
        <v>1900</v>
      </c>
      <c r="Y82" s="15">
        <f t="shared" si="123"/>
        <v>760000</v>
      </c>
      <c r="Z82" s="15">
        <f>+J82*X82</f>
        <v>164920</v>
      </c>
      <c r="AA82" s="15">
        <f t="shared" si="124"/>
        <v>65968000</v>
      </c>
      <c r="AC82" s="14">
        <f t="shared" si="126"/>
        <v>1975</v>
      </c>
      <c r="AD82" s="15">
        <f>AC82*$S$168</f>
        <v>790000</v>
      </c>
      <c r="AE82" s="15">
        <f>G82*AC82+(H82+I82)*AC82/2</f>
        <v>171430</v>
      </c>
      <c r="AF82" s="15">
        <f>AE82*$S$168</f>
        <v>68572000</v>
      </c>
      <c r="AG82" s="192"/>
      <c r="AH82" s="192"/>
      <c r="AI82" s="192"/>
      <c r="AJ82" s="192"/>
    </row>
    <row r="83" spans="2:36" ht="13.8" customHeight="1" x14ac:dyDescent="0.25">
      <c r="B83" s="191"/>
      <c r="C83" s="12">
        <v>194</v>
      </c>
      <c r="D83" s="81" t="s">
        <v>90</v>
      </c>
      <c r="E83" s="12">
        <v>1</v>
      </c>
      <c r="F83" s="86" t="s">
        <v>11</v>
      </c>
      <c r="G83" s="12">
        <v>62.6</v>
      </c>
      <c r="H83" s="12"/>
      <c r="I83" s="12">
        <v>0</v>
      </c>
      <c r="J83" s="12">
        <f t="shared" si="117"/>
        <v>62.6</v>
      </c>
      <c r="L83" s="17" t="s">
        <v>10</v>
      </c>
      <c r="N83" s="14">
        <v>1700</v>
      </c>
      <c r="O83" s="15">
        <f t="shared" si="118"/>
        <v>680000</v>
      </c>
      <c r="P83" s="16">
        <f>+J83*N83</f>
        <v>106420</v>
      </c>
      <c r="Q83" s="15">
        <f t="shared" si="119"/>
        <v>42568000</v>
      </c>
      <c r="S83" s="14">
        <f t="shared" si="120"/>
        <v>1800</v>
      </c>
      <c r="T83" s="15">
        <f t="shared" si="121"/>
        <v>720000</v>
      </c>
      <c r="U83" s="16">
        <f>+J83*S83</f>
        <v>112680</v>
      </c>
      <c r="V83" s="15">
        <f t="shared" si="122"/>
        <v>45072000</v>
      </c>
      <c r="X83" s="14">
        <f t="shared" si="125"/>
        <v>1900</v>
      </c>
      <c r="Y83" s="15">
        <f t="shared" si="123"/>
        <v>760000</v>
      </c>
      <c r="Z83" s="15">
        <f>+J83*X83</f>
        <v>118940</v>
      </c>
      <c r="AA83" s="15">
        <f t="shared" si="124"/>
        <v>47576000</v>
      </c>
      <c r="AC83" s="14">
        <f t="shared" si="126"/>
        <v>1975</v>
      </c>
      <c r="AD83" s="15">
        <f>AC83*$S$168</f>
        <v>790000</v>
      </c>
      <c r="AE83" s="15">
        <f>G83*AC83+(H83+I83)*AC83/2</f>
        <v>123635</v>
      </c>
      <c r="AF83" s="15">
        <f>AE83*$S$168</f>
        <v>49454000</v>
      </c>
      <c r="AG83" s="192"/>
      <c r="AH83" s="192"/>
      <c r="AI83" s="192"/>
      <c r="AJ83" s="192"/>
    </row>
    <row r="84" spans="2:36" x14ac:dyDescent="0.25">
      <c r="C84" s="18"/>
      <c r="D84" s="82"/>
      <c r="E84" s="18"/>
      <c r="F84" s="87"/>
      <c r="G84" s="19">
        <f>SUM(G78:G83)</f>
        <v>486</v>
      </c>
      <c r="H84" s="19">
        <f>SUM(H78:I83)</f>
        <v>0</v>
      </c>
      <c r="I84" s="19">
        <f>SUM(I78:I83)</f>
        <v>0</v>
      </c>
      <c r="J84" s="19">
        <f>SUM(J78:J83)</f>
        <v>486</v>
      </c>
      <c r="N84" s="104">
        <f>+P84/J84</f>
        <v>1711.0133744855966</v>
      </c>
      <c r="O84" s="20"/>
      <c r="P84" s="21">
        <f>SUM(P78:P83)</f>
        <v>831552.5</v>
      </c>
      <c r="Q84" s="21">
        <f>SUM(Q78:Q83)</f>
        <v>332621000</v>
      </c>
      <c r="S84" s="104">
        <f>+U84/J84</f>
        <v>1811.0133744855966</v>
      </c>
      <c r="T84" s="20"/>
      <c r="U84" s="21">
        <f>SUM(U78:U83)</f>
        <v>880152.5</v>
      </c>
      <c r="V84" s="21">
        <f>SUM(V78:V83)</f>
        <v>352061000</v>
      </c>
      <c r="X84" s="104">
        <f>+Z84/J84</f>
        <v>1911.0133744855966</v>
      </c>
      <c r="Y84" s="20">
        <f t="shared" si="123"/>
        <v>764405.34979423869</v>
      </c>
      <c r="Z84" s="21">
        <f>SUM(Z78:Z83)</f>
        <v>928752.5</v>
      </c>
      <c r="AA84" s="21">
        <f>SUM(AA78:AA83)</f>
        <v>371501000</v>
      </c>
      <c r="AC84" s="2">
        <f t="shared" si="126"/>
        <v>1986.0133744855966</v>
      </c>
      <c r="AD84" s="20">
        <f>AC84*$S$168</f>
        <v>794405.34979423869</v>
      </c>
      <c r="AE84" s="21">
        <f>SUM(AE78:AE83)</f>
        <v>568082.5</v>
      </c>
      <c r="AF84" s="21">
        <f>SUM(AF78:AF83)</f>
        <v>227233000</v>
      </c>
      <c r="AG84" s="193"/>
      <c r="AH84" s="193"/>
      <c r="AI84" s="193"/>
      <c r="AJ84" s="193"/>
    </row>
    <row r="85" spans="2:36" x14ac:dyDescent="0.25">
      <c r="C85" s="18"/>
      <c r="D85" s="82"/>
      <c r="E85" s="18"/>
      <c r="F85" s="87"/>
      <c r="G85" s="19"/>
      <c r="H85" s="19"/>
      <c r="I85" s="19"/>
      <c r="J85" s="19"/>
      <c r="N85" s="104"/>
      <c r="O85" s="20"/>
      <c r="P85" s="21"/>
      <c r="Q85" s="21"/>
      <c r="S85" s="104"/>
      <c r="T85" s="20"/>
      <c r="U85" s="21"/>
      <c r="V85" s="21"/>
      <c r="X85" s="104"/>
      <c r="Y85" s="20"/>
      <c r="Z85" s="21"/>
      <c r="AA85" s="21"/>
      <c r="AC85" s="2"/>
      <c r="AD85" s="20"/>
      <c r="AE85" s="21"/>
      <c r="AF85" s="21"/>
      <c r="AG85" s="2"/>
      <c r="AH85" s="2"/>
      <c r="AI85" s="2"/>
      <c r="AJ85" s="2"/>
    </row>
    <row r="86" spans="2:36" ht="13.8" customHeight="1" x14ac:dyDescent="0.25">
      <c r="B86" s="191">
        <v>12</v>
      </c>
      <c r="C86" s="12">
        <v>195</v>
      </c>
      <c r="D86" s="81" t="s">
        <v>90</v>
      </c>
      <c r="E86" s="12">
        <v>1</v>
      </c>
      <c r="F86" s="86" t="s">
        <v>11</v>
      </c>
      <c r="G86" s="12">
        <v>68.900000000000006</v>
      </c>
      <c r="H86" s="12"/>
      <c r="I86" s="12">
        <v>0</v>
      </c>
      <c r="J86" s="12">
        <f t="shared" ref="J86:J91" si="130">G86+H86</f>
        <v>68.900000000000006</v>
      </c>
      <c r="L86" s="13" t="s">
        <v>9</v>
      </c>
      <c r="N86" s="14">
        <v>1750</v>
      </c>
      <c r="O86" s="15">
        <f t="shared" ref="O86:O91" si="131">N86*$S$168</f>
        <v>700000</v>
      </c>
      <c r="P86" s="16">
        <f>+J86*N86</f>
        <v>120575.00000000001</v>
      </c>
      <c r="Q86" s="15">
        <f t="shared" ref="Q86:Q91" si="132">P86*$S$168</f>
        <v>48230000.000000007</v>
      </c>
      <c r="S86" s="14">
        <f t="shared" ref="S86:S91" si="133">N86+100</f>
        <v>1850</v>
      </c>
      <c r="T86" s="15">
        <f t="shared" ref="T86:T91" si="134">S86*$S$168</f>
        <v>740000</v>
      </c>
      <c r="U86" s="16">
        <f>+J86*S86</f>
        <v>127465.00000000001</v>
      </c>
      <c r="V86" s="15">
        <f t="shared" ref="V86:V91" si="135">U86*$S$168</f>
        <v>50986000.000000007</v>
      </c>
      <c r="X86" s="14">
        <f>+S86+100</f>
        <v>1950</v>
      </c>
      <c r="Y86" s="15">
        <f t="shared" ref="Y86:Y92" si="136">X86*$S$168</f>
        <v>780000</v>
      </c>
      <c r="Z86" s="15">
        <f>+J86*X86</f>
        <v>134355</v>
      </c>
      <c r="AA86" s="15">
        <f t="shared" ref="AA86:AA91" si="137">Z86*$S$168</f>
        <v>53742000</v>
      </c>
      <c r="AC86" s="14">
        <f>X86+75</f>
        <v>2025</v>
      </c>
      <c r="AD86" s="15">
        <f>AC86*$S$168</f>
        <v>810000</v>
      </c>
      <c r="AE86" s="15">
        <f>G86*AC86+(H86+I86)*AC86/2</f>
        <v>139522.5</v>
      </c>
      <c r="AF86" s="15">
        <f>AE86*$S$168</f>
        <v>55809000</v>
      </c>
      <c r="AG86" s="192"/>
      <c r="AH86" s="192"/>
      <c r="AI86" s="192"/>
      <c r="AJ86" s="192"/>
    </row>
    <row r="87" spans="2:36" ht="13.8" customHeight="1" x14ac:dyDescent="0.25">
      <c r="B87" s="191"/>
      <c r="C87" s="12">
        <v>196</v>
      </c>
      <c r="D87" s="81" t="s">
        <v>26</v>
      </c>
      <c r="E87" s="12">
        <v>1</v>
      </c>
      <c r="F87" s="86" t="s">
        <v>8</v>
      </c>
      <c r="G87" s="12">
        <v>66.8</v>
      </c>
      <c r="H87" s="12"/>
      <c r="I87" s="12">
        <v>0</v>
      </c>
      <c r="J87" s="12">
        <f t="shared" si="130"/>
        <v>66.8</v>
      </c>
      <c r="L87" s="17" t="s">
        <v>10</v>
      </c>
      <c r="N87" s="14">
        <v>1825</v>
      </c>
      <c r="O87" s="15">
        <f t="shared" si="131"/>
        <v>730000</v>
      </c>
      <c r="P87" s="16">
        <f>+J87*N87</f>
        <v>121910</v>
      </c>
      <c r="Q87" s="15">
        <f t="shared" si="132"/>
        <v>48764000</v>
      </c>
      <c r="S87" s="14">
        <f t="shared" si="133"/>
        <v>1925</v>
      </c>
      <c r="T87" s="15">
        <f t="shared" si="134"/>
        <v>770000</v>
      </c>
      <c r="U87" s="16">
        <f>+J87*S87</f>
        <v>128590</v>
      </c>
      <c r="V87" s="15">
        <f t="shared" si="135"/>
        <v>51436000</v>
      </c>
      <c r="X87" s="14">
        <f t="shared" ref="X87:X91" si="138">+S87+100</f>
        <v>2025</v>
      </c>
      <c r="Y87" s="15">
        <f t="shared" si="136"/>
        <v>810000</v>
      </c>
      <c r="Z87" s="15">
        <f>+J87*X87</f>
        <v>135270</v>
      </c>
      <c r="AA87" s="15">
        <f t="shared" si="137"/>
        <v>54108000</v>
      </c>
      <c r="AC87" s="14">
        <f t="shared" ref="AC87:AC92" si="139">X87+75</f>
        <v>2100</v>
      </c>
      <c r="AD87" s="15">
        <f>AC87*$S$168</f>
        <v>840000</v>
      </c>
      <c r="AE87" s="15">
        <f>G87*AC87+(H87+I87)*AC87/2</f>
        <v>140280</v>
      </c>
      <c r="AF87" s="15">
        <f>AE87*$S$168</f>
        <v>56112000</v>
      </c>
      <c r="AG87" s="192"/>
      <c r="AH87" s="192"/>
      <c r="AI87" s="192"/>
      <c r="AJ87" s="192"/>
    </row>
    <row r="88" spans="2:36" ht="13.8" customHeight="1" x14ac:dyDescent="0.25">
      <c r="B88" s="191"/>
      <c r="C88" s="12">
        <v>197</v>
      </c>
      <c r="D88" s="81" t="s">
        <v>26</v>
      </c>
      <c r="E88" s="12">
        <v>2</v>
      </c>
      <c r="F88" s="86"/>
      <c r="G88" s="12">
        <v>83.1</v>
      </c>
      <c r="H88" s="12"/>
      <c r="I88" s="12"/>
      <c r="J88" s="12">
        <f t="shared" si="130"/>
        <v>83.1</v>
      </c>
      <c r="L88" s="17"/>
      <c r="N88" s="14">
        <v>1825</v>
      </c>
      <c r="O88" s="15">
        <f t="shared" si="131"/>
        <v>730000</v>
      </c>
      <c r="P88" s="16">
        <f t="shared" ref="P88:P89" si="140">+J88*N88</f>
        <v>151657.5</v>
      </c>
      <c r="Q88" s="15">
        <f t="shared" si="132"/>
        <v>60663000</v>
      </c>
      <c r="S88" s="14">
        <f t="shared" si="133"/>
        <v>1925</v>
      </c>
      <c r="T88" s="15">
        <f t="shared" si="134"/>
        <v>770000</v>
      </c>
      <c r="U88" s="16">
        <f t="shared" ref="U88:U89" si="141">+J88*S88</f>
        <v>159967.5</v>
      </c>
      <c r="V88" s="15">
        <f t="shared" si="135"/>
        <v>63987000</v>
      </c>
      <c r="X88" s="14">
        <f t="shared" si="138"/>
        <v>2025</v>
      </c>
      <c r="Y88" s="15">
        <f t="shared" si="136"/>
        <v>810000</v>
      </c>
      <c r="Z88" s="15">
        <f t="shared" ref="Z88:Z89" si="142">+J88*X88</f>
        <v>168277.5</v>
      </c>
      <c r="AA88" s="15">
        <f t="shared" si="137"/>
        <v>67311000</v>
      </c>
      <c r="AC88" s="14"/>
      <c r="AD88" s="15"/>
      <c r="AE88" s="15"/>
      <c r="AF88" s="15"/>
      <c r="AG88" s="22"/>
      <c r="AH88" s="22"/>
      <c r="AI88" s="22"/>
      <c r="AJ88" s="22"/>
    </row>
    <row r="89" spans="2:36" ht="13.8" customHeight="1" x14ac:dyDescent="0.25">
      <c r="B89" s="191"/>
      <c r="C89" s="12">
        <v>198</v>
      </c>
      <c r="D89" s="81" t="s">
        <v>90</v>
      </c>
      <c r="E89" s="12">
        <v>2</v>
      </c>
      <c r="F89" s="86"/>
      <c r="G89" s="12">
        <v>117.8</v>
      </c>
      <c r="H89" s="12"/>
      <c r="I89" s="12"/>
      <c r="J89" s="12">
        <f t="shared" si="130"/>
        <v>117.8</v>
      </c>
      <c r="L89" s="17"/>
      <c r="N89" s="14">
        <v>1700</v>
      </c>
      <c r="O89" s="15">
        <f t="shared" si="131"/>
        <v>680000</v>
      </c>
      <c r="P89" s="16">
        <f t="shared" si="140"/>
        <v>200260</v>
      </c>
      <c r="Q89" s="15">
        <f t="shared" si="132"/>
        <v>80104000</v>
      </c>
      <c r="S89" s="14">
        <f t="shared" si="133"/>
        <v>1800</v>
      </c>
      <c r="T89" s="15">
        <f t="shared" si="134"/>
        <v>720000</v>
      </c>
      <c r="U89" s="16">
        <f t="shared" si="141"/>
        <v>212040</v>
      </c>
      <c r="V89" s="15">
        <f t="shared" si="135"/>
        <v>84816000</v>
      </c>
      <c r="X89" s="14">
        <f t="shared" si="138"/>
        <v>1900</v>
      </c>
      <c r="Y89" s="15">
        <f t="shared" si="136"/>
        <v>760000</v>
      </c>
      <c r="Z89" s="15">
        <f t="shared" si="142"/>
        <v>223820</v>
      </c>
      <c r="AA89" s="15">
        <f t="shared" si="137"/>
        <v>89528000</v>
      </c>
      <c r="AC89" s="14"/>
      <c r="AD89" s="15"/>
      <c r="AE89" s="15"/>
      <c r="AF89" s="15"/>
      <c r="AG89" s="22"/>
      <c r="AH89" s="22"/>
      <c r="AI89" s="22"/>
      <c r="AJ89" s="22"/>
    </row>
    <row r="90" spans="2:36" ht="13.8" customHeight="1" x14ac:dyDescent="0.25">
      <c r="B90" s="191"/>
      <c r="C90" s="12">
        <v>199</v>
      </c>
      <c r="D90" s="81" t="s">
        <v>90</v>
      </c>
      <c r="E90" s="12">
        <v>2</v>
      </c>
      <c r="F90" s="86" t="s">
        <v>8</v>
      </c>
      <c r="G90" s="12">
        <v>86.8</v>
      </c>
      <c r="H90" s="12"/>
      <c r="I90" s="12">
        <v>0</v>
      </c>
      <c r="J90" s="12">
        <f t="shared" si="130"/>
        <v>86.8</v>
      </c>
      <c r="L90" s="17" t="s">
        <v>10</v>
      </c>
      <c r="N90" s="14">
        <v>1750</v>
      </c>
      <c r="O90" s="15">
        <f t="shared" si="131"/>
        <v>700000</v>
      </c>
      <c r="P90" s="16">
        <f>+J90*N90</f>
        <v>151900</v>
      </c>
      <c r="Q90" s="15">
        <f t="shared" si="132"/>
        <v>60760000</v>
      </c>
      <c r="S90" s="14">
        <f t="shared" si="133"/>
        <v>1850</v>
      </c>
      <c r="T90" s="15">
        <f t="shared" si="134"/>
        <v>740000</v>
      </c>
      <c r="U90" s="16">
        <f>+J90*S90</f>
        <v>160580</v>
      </c>
      <c r="V90" s="15">
        <f t="shared" si="135"/>
        <v>64232000</v>
      </c>
      <c r="X90" s="14">
        <f t="shared" si="138"/>
        <v>1950</v>
      </c>
      <c r="Y90" s="15">
        <f t="shared" si="136"/>
        <v>780000</v>
      </c>
      <c r="Z90" s="15">
        <f>+J90*X90</f>
        <v>169260</v>
      </c>
      <c r="AA90" s="15">
        <f t="shared" si="137"/>
        <v>67704000</v>
      </c>
      <c r="AC90" s="14">
        <f t="shared" si="139"/>
        <v>2025</v>
      </c>
      <c r="AD90" s="15">
        <f>AC90*$S$168</f>
        <v>810000</v>
      </c>
      <c r="AE90" s="15">
        <f>G90*AC90+(H90+I90)*AC90/2</f>
        <v>175770</v>
      </c>
      <c r="AF90" s="15">
        <f>AE90*$S$168</f>
        <v>70308000</v>
      </c>
      <c r="AG90" s="192"/>
      <c r="AH90" s="192"/>
      <c r="AI90" s="192"/>
      <c r="AJ90" s="192"/>
    </row>
    <row r="91" spans="2:36" ht="13.8" customHeight="1" x14ac:dyDescent="0.25">
      <c r="B91" s="191"/>
      <c r="C91" s="12">
        <v>200</v>
      </c>
      <c r="D91" s="81" t="s">
        <v>90</v>
      </c>
      <c r="E91" s="12">
        <v>1</v>
      </c>
      <c r="F91" s="86" t="s">
        <v>11</v>
      </c>
      <c r="G91" s="12">
        <v>62.6</v>
      </c>
      <c r="H91" s="12"/>
      <c r="I91" s="12">
        <v>0</v>
      </c>
      <c r="J91" s="12">
        <f t="shared" si="130"/>
        <v>62.6</v>
      </c>
      <c r="L91" s="17" t="s">
        <v>10</v>
      </c>
      <c r="N91" s="14">
        <v>1750</v>
      </c>
      <c r="O91" s="15">
        <f t="shared" si="131"/>
        <v>700000</v>
      </c>
      <c r="P91" s="16">
        <f>+J91*N91</f>
        <v>109550</v>
      </c>
      <c r="Q91" s="15">
        <f t="shared" si="132"/>
        <v>43820000</v>
      </c>
      <c r="S91" s="14">
        <f t="shared" si="133"/>
        <v>1850</v>
      </c>
      <c r="T91" s="15">
        <f t="shared" si="134"/>
        <v>740000</v>
      </c>
      <c r="U91" s="16">
        <f>+J91*S91</f>
        <v>115810</v>
      </c>
      <c r="V91" s="15">
        <f t="shared" si="135"/>
        <v>46324000</v>
      </c>
      <c r="X91" s="14">
        <f t="shared" si="138"/>
        <v>1950</v>
      </c>
      <c r="Y91" s="15">
        <f t="shared" si="136"/>
        <v>780000</v>
      </c>
      <c r="Z91" s="15">
        <f>+J91*X91</f>
        <v>122070</v>
      </c>
      <c r="AA91" s="15">
        <f t="shared" si="137"/>
        <v>48828000</v>
      </c>
      <c r="AC91" s="14">
        <f t="shared" si="139"/>
        <v>2025</v>
      </c>
      <c r="AD91" s="15">
        <f>AC91*$S$168</f>
        <v>810000</v>
      </c>
      <c r="AE91" s="15">
        <f>G91*AC91+(H91+I91)*AC91/2</f>
        <v>126765</v>
      </c>
      <c r="AF91" s="15">
        <f>AE91*$S$168</f>
        <v>50706000</v>
      </c>
      <c r="AG91" s="192"/>
      <c r="AH91" s="192"/>
      <c r="AI91" s="192"/>
      <c r="AJ91" s="192"/>
    </row>
    <row r="92" spans="2:36" x14ac:dyDescent="0.25">
      <c r="C92" s="18"/>
      <c r="D92" s="82"/>
      <c r="E92" s="18"/>
      <c r="F92" s="87"/>
      <c r="G92" s="19">
        <f>SUM(G86:G91)</f>
        <v>486</v>
      </c>
      <c r="H92" s="19">
        <f>SUM(H86:I91)</f>
        <v>0</v>
      </c>
      <c r="I92" s="19">
        <f>SUM(I86:I91)</f>
        <v>0</v>
      </c>
      <c r="J92" s="19">
        <f>SUM(J86:J91)</f>
        <v>486</v>
      </c>
      <c r="N92" s="104">
        <f>+P92/J92</f>
        <v>1761.0133744855966</v>
      </c>
      <c r="O92" s="20"/>
      <c r="P92" s="21">
        <f>SUM(P86:P91)</f>
        <v>855852.5</v>
      </c>
      <c r="Q92" s="21">
        <f>SUM(Q86:Q91)</f>
        <v>342341000</v>
      </c>
      <c r="S92" s="104">
        <f>+U92/J92</f>
        <v>1861.0133744855966</v>
      </c>
      <c r="T92" s="20"/>
      <c r="U92" s="21">
        <f>SUM(U86:U91)</f>
        <v>904452.5</v>
      </c>
      <c r="V92" s="21">
        <f>SUM(V86:V91)</f>
        <v>361781000</v>
      </c>
      <c r="X92" s="104">
        <f>+Z92/J92</f>
        <v>1961.0133744855966</v>
      </c>
      <c r="Y92" s="20">
        <f t="shared" si="136"/>
        <v>784405.34979423869</v>
      </c>
      <c r="Z92" s="21">
        <f>SUM(Z86:Z91)</f>
        <v>953052.5</v>
      </c>
      <c r="AA92" s="21">
        <f>SUM(AA86:AA91)</f>
        <v>381221000</v>
      </c>
      <c r="AC92" s="2">
        <f t="shared" si="139"/>
        <v>2036.0133744855966</v>
      </c>
      <c r="AD92" s="20">
        <f>AC92*$S$168</f>
        <v>814405.34979423869</v>
      </c>
      <c r="AE92" s="21">
        <f>SUM(AE86:AE91)</f>
        <v>582337.5</v>
      </c>
      <c r="AF92" s="21">
        <f>SUM(AF86:AF91)</f>
        <v>232935000</v>
      </c>
      <c r="AG92" s="193"/>
      <c r="AH92" s="193"/>
      <c r="AI92" s="193"/>
      <c r="AJ92" s="193"/>
    </row>
    <row r="93" spans="2:36" x14ac:dyDescent="0.25">
      <c r="C93" s="18"/>
      <c r="D93" s="82"/>
      <c r="E93" s="18"/>
      <c r="F93" s="87"/>
      <c r="G93" s="19"/>
      <c r="H93" s="19"/>
      <c r="I93" s="19"/>
      <c r="J93" s="19"/>
      <c r="N93" s="104"/>
      <c r="O93" s="20"/>
      <c r="P93" s="21"/>
      <c r="Q93" s="21"/>
      <c r="S93" s="104"/>
      <c r="T93" s="20"/>
      <c r="U93" s="21"/>
      <c r="V93" s="21"/>
      <c r="X93" s="104"/>
      <c r="Y93" s="20"/>
      <c r="Z93" s="21"/>
      <c r="AA93" s="21"/>
      <c r="AC93" s="2"/>
      <c r="AD93" s="20"/>
      <c r="AE93" s="21"/>
      <c r="AF93" s="21"/>
      <c r="AG93" s="2"/>
      <c r="AH93" s="2"/>
      <c r="AI93" s="2"/>
      <c r="AJ93" s="2"/>
    </row>
    <row r="94" spans="2:36" ht="13.8" customHeight="1" x14ac:dyDescent="0.25">
      <c r="B94" s="191">
        <v>13</v>
      </c>
      <c r="C94" s="12">
        <v>201</v>
      </c>
      <c r="D94" s="81" t="s">
        <v>90</v>
      </c>
      <c r="E94" s="12">
        <v>1</v>
      </c>
      <c r="F94" s="86" t="s">
        <v>11</v>
      </c>
      <c r="G94" s="12">
        <v>68.900000000000006</v>
      </c>
      <c r="H94" s="12"/>
      <c r="I94" s="12">
        <v>0</v>
      </c>
      <c r="J94" s="12">
        <f t="shared" ref="J94:J99" si="143">G94+H94</f>
        <v>68.900000000000006</v>
      </c>
      <c r="L94" s="13" t="s">
        <v>9</v>
      </c>
      <c r="N94" s="14">
        <v>1750</v>
      </c>
      <c r="O94" s="15">
        <f t="shared" ref="O94:O99" si="144">N94*$S$168</f>
        <v>700000</v>
      </c>
      <c r="P94" s="16">
        <f>+J94*N94</f>
        <v>120575.00000000001</v>
      </c>
      <c r="Q94" s="15">
        <f t="shared" ref="Q94:Q99" si="145">P94*$S$168</f>
        <v>48230000.000000007</v>
      </c>
      <c r="S94" s="14">
        <f t="shared" ref="S94:S99" si="146">N94+100</f>
        <v>1850</v>
      </c>
      <c r="T94" s="15">
        <f t="shared" ref="T94:T99" si="147">S94*$S$168</f>
        <v>740000</v>
      </c>
      <c r="U94" s="16">
        <f>+J94*S94</f>
        <v>127465.00000000001</v>
      </c>
      <c r="V94" s="15">
        <f t="shared" ref="V94:V99" si="148">U94*$S$168</f>
        <v>50986000.000000007</v>
      </c>
      <c r="X94" s="14">
        <f>+S94+100</f>
        <v>1950</v>
      </c>
      <c r="Y94" s="15">
        <f t="shared" ref="Y94:Y100" si="149">X94*$S$168</f>
        <v>780000</v>
      </c>
      <c r="Z94" s="15">
        <f>+J94*X94</f>
        <v>134355</v>
      </c>
      <c r="AA94" s="15">
        <f t="shared" ref="AA94:AA99" si="150">Z94*$S$168</f>
        <v>53742000</v>
      </c>
      <c r="AC94" s="14">
        <f>X94+75</f>
        <v>2025</v>
      </c>
      <c r="AD94" s="15">
        <f>AC94*$S$168</f>
        <v>810000</v>
      </c>
      <c r="AE94" s="15">
        <f>G94*AC94+(H94+I94)*AC94/2</f>
        <v>139522.5</v>
      </c>
      <c r="AF94" s="15">
        <f>AE94*$S$168</f>
        <v>55809000</v>
      </c>
      <c r="AG94" s="192"/>
      <c r="AH94" s="192"/>
      <c r="AI94" s="192"/>
      <c r="AJ94" s="192"/>
    </row>
    <row r="95" spans="2:36" ht="13.8" customHeight="1" x14ac:dyDescent="0.25">
      <c r="B95" s="191"/>
      <c r="C95" s="12">
        <v>202</v>
      </c>
      <c r="D95" s="81" t="s">
        <v>26</v>
      </c>
      <c r="E95" s="12">
        <v>1</v>
      </c>
      <c r="F95" s="86" t="s">
        <v>8</v>
      </c>
      <c r="G95" s="12">
        <v>66.8</v>
      </c>
      <c r="H95" s="12"/>
      <c r="I95" s="12">
        <v>0</v>
      </c>
      <c r="J95" s="12">
        <f t="shared" si="143"/>
        <v>66.8</v>
      </c>
      <c r="L95" s="17" t="s">
        <v>10</v>
      </c>
      <c r="N95" s="14">
        <v>1825</v>
      </c>
      <c r="O95" s="15">
        <f t="shared" si="144"/>
        <v>730000</v>
      </c>
      <c r="P95" s="16">
        <f>+J95*N95</f>
        <v>121910</v>
      </c>
      <c r="Q95" s="15">
        <f t="shared" si="145"/>
        <v>48764000</v>
      </c>
      <c r="S95" s="14">
        <f t="shared" si="146"/>
        <v>1925</v>
      </c>
      <c r="T95" s="15">
        <f t="shared" si="147"/>
        <v>770000</v>
      </c>
      <c r="U95" s="16">
        <f>+J95*S95</f>
        <v>128590</v>
      </c>
      <c r="V95" s="15">
        <f t="shared" si="148"/>
        <v>51436000</v>
      </c>
      <c r="X95" s="14">
        <f t="shared" ref="X95:X99" si="151">+S95+100</f>
        <v>2025</v>
      </c>
      <c r="Y95" s="15">
        <f t="shared" si="149"/>
        <v>810000</v>
      </c>
      <c r="Z95" s="15">
        <f>+J95*X95</f>
        <v>135270</v>
      </c>
      <c r="AA95" s="15">
        <f t="shared" si="150"/>
        <v>54108000</v>
      </c>
      <c r="AC95" s="14">
        <f t="shared" ref="AC95:AC100" si="152">X95+75</f>
        <v>2100</v>
      </c>
      <c r="AD95" s="15">
        <f>AC95*$S$168</f>
        <v>840000</v>
      </c>
      <c r="AE95" s="15">
        <f>G95*AC95+(H95+I95)*AC95/2</f>
        <v>140280</v>
      </c>
      <c r="AF95" s="15">
        <f>AE95*$S$168</f>
        <v>56112000</v>
      </c>
      <c r="AG95" s="192"/>
      <c r="AH95" s="192"/>
      <c r="AI95" s="192"/>
      <c r="AJ95" s="192"/>
    </row>
    <row r="96" spans="2:36" ht="13.8" customHeight="1" x14ac:dyDescent="0.25">
      <c r="B96" s="191"/>
      <c r="C96" s="12">
        <v>203</v>
      </c>
      <c r="D96" s="81" t="s">
        <v>26</v>
      </c>
      <c r="E96" s="12">
        <v>2</v>
      </c>
      <c r="F96" s="86"/>
      <c r="G96" s="12">
        <v>83.1</v>
      </c>
      <c r="H96" s="12"/>
      <c r="I96" s="12"/>
      <c r="J96" s="12">
        <f t="shared" si="143"/>
        <v>83.1</v>
      </c>
      <c r="L96" s="17"/>
      <c r="N96" s="14">
        <v>1825</v>
      </c>
      <c r="O96" s="15">
        <f t="shared" si="144"/>
        <v>730000</v>
      </c>
      <c r="P96" s="16">
        <f t="shared" ref="P96:P97" si="153">+J96*N96</f>
        <v>151657.5</v>
      </c>
      <c r="Q96" s="15">
        <f t="shared" si="145"/>
        <v>60663000</v>
      </c>
      <c r="S96" s="14">
        <f t="shared" si="146"/>
        <v>1925</v>
      </c>
      <c r="T96" s="15">
        <f t="shared" si="147"/>
        <v>770000</v>
      </c>
      <c r="U96" s="16">
        <f t="shared" ref="U96:U97" si="154">+J96*S96</f>
        <v>159967.5</v>
      </c>
      <c r="V96" s="15">
        <f t="shared" si="148"/>
        <v>63987000</v>
      </c>
      <c r="X96" s="14">
        <f t="shared" si="151"/>
        <v>2025</v>
      </c>
      <c r="Y96" s="15">
        <f t="shared" si="149"/>
        <v>810000</v>
      </c>
      <c r="Z96" s="15">
        <f t="shared" ref="Z96:Z97" si="155">+J96*X96</f>
        <v>168277.5</v>
      </c>
      <c r="AA96" s="15">
        <f t="shared" si="150"/>
        <v>67311000</v>
      </c>
      <c r="AC96" s="14"/>
      <c r="AD96" s="15"/>
      <c r="AE96" s="15"/>
      <c r="AF96" s="15"/>
      <c r="AG96" s="22"/>
      <c r="AH96" s="22"/>
      <c r="AI96" s="22"/>
      <c r="AJ96" s="22"/>
    </row>
    <row r="97" spans="2:36" ht="13.8" customHeight="1" x14ac:dyDescent="0.25">
      <c r="B97" s="191"/>
      <c r="C97" s="12">
        <v>204</v>
      </c>
      <c r="D97" s="81" t="s">
        <v>90</v>
      </c>
      <c r="E97" s="12">
        <v>2</v>
      </c>
      <c r="F97" s="86"/>
      <c r="G97" s="12">
        <v>117.8</v>
      </c>
      <c r="H97" s="12"/>
      <c r="I97" s="12"/>
      <c r="J97" s="12">
        <f t="shared" si="143"/>
        <v>117.8</v>
      </c>
      <c r="L97" s="17"/>
      <c r="N97" s="14">
        <v>1700</v>
      </c>
      <c r="O97" s="15">
        <f t="shared" si="144"/>
        <v>680000</v>
      </c>
      <c r="P97" s="16">
        <f t="shared" si="153"/>
        <v>200260</v>
      </c>
      <c r="Q97" s="15">
        <f t="shared" si="145"/>
        <v>80104000</v>
      </c>
      <c r="S97" s="14">
        <f t="shared" si="146"/>
        <v>1800</v>
      </c>
      <c r="T97" s="15">
        <f t="shared" si="147"/>
        <v>720000</v>
      </c>
      <c r="U97" s="16">
        <f t="shared" si="154"/>
        <v>212040</v>
      </c>
      <c r="V97" s="15">
        <f t="shared" si="148"/>
        <v>84816000</v>
      </c>
      <c r="X97" s="14">
        <f t="shared" si="151"/>
        <v>1900</v>
      </c>
      <c r="Y97" s="15">
        <f t="shared" si="149"/>
        <v>760000</v>
      </c>
      <c r="Z97" s="15">
        <f t="shared" si="155"/>
        <v>223820</v>
      </c>
      <c r="AA97" s="15">
        <f t="shared" si="150"/>
        <v>89528000</v>
      </c>
      <c r="AC97" s="14"/>
      <c r="AD97" s="15"/>
      <c r="AE97" s="15"/>
      <c r="AF97" s="15"/>
      <c r="AG97" s="22"/>
      <c r="AH97" s="22"/>
      <c r="AI97" s="22"/>
      <c r="AJ97" s="22"/>
    </row>
    <row r="98" spans="2:36" ht="13.8" customHeight="1" x14ac:dyDescent="0.25">
      <c r="B98" s="191"/>
      <c r="C98" s="12">
        <v>205</v>
      </c>
      <c r="D98" s="81" t="s">
        <v>90</v>
      </c>
      <c r="E98" s="12">
        <v>2</v>
      </c>
      <c r="F98" s="86" t="s">
        <v>8</v>
      </c>
      <c r="G98" s="12">
        <v>86.8</v>
      </c>
      <c r="H98" s="12"/>
      <c r="I98" s="12">
        <v>0</v>
      </c>
      <c r="J98" s="12">
        <f t="shared" si="143"/>
        <v>86.8</v>
      </c>
      <c r="L98" s="17" t="s">
        <v>10</v>
      </c>
      <c r="N98" s="14">
        <v>1750</v>
      </c>
      <c r="O98" s="15">
        <f t="shared" si="144"/>
        <v>700000</v>
      </c>
      <c r="P98" s="16">
        <f>+J98*N98</f>
        <v>151900</v>
      </c>
      <c r="Q98" s="15">
        <f t="shared" si="145"/>
        <v>60760000</v>
      </c>
      <c r="S98" s="14">
        <f t="shared" si="146"/>
        <v>1850</v>
      </c>
      <c r="T98" s="15">
        <f t="shared" si="147"/>
        <v>740000</v>
      </c>
      <c r="U98" s="16">
        <f>+J98*S98</f>
        <v>160580</v>
      </c>
      <c r="V98" s="15">
        <f t="shared" si="148"/>
        <v>64232000</v>
      </c>
      <c r="X98" s="14">
        <f t="shared" si="151"/>
        <v>1950</v>
      </c>
      <c r="Y98" s="15">
        <f t="shared" si="149"/>
        <v>780000</v>
      </c>
      <c r="Z98" s="15">
        <f>+J98*X98</f>
        <v>169260</v>
      </c>
      <c r="AA98" s="15">
        <f t="shared" si="150"/>
        <v>67704000</v>
      </c>
      <c r="AC98" s="14">
        <f t="shared" si="152"/>
        <v>2025</v>
      </c>
      <c r="AD98" s="15">
        <f>AC98*$S$168</f>
        <v>810000</v>
      </c>
      <c r="AE98" s="15">
        <f>G98*AC98+(H98+I98)*AC98/2</f>
        <v>175770</v>
      </c>
      <c r="AF98" s="15">
        <f>AE98*$S$168</f>
        <v>70308000</v>
      </c>
      <c r="AG98" s="192"/>
      <c r="AH98" s="192"/>
      <c r="AI98" s="192"/>
      <c r="AJ98" s="192"/>
    </row>
    <row r="99" spans="2:36" ht="13.8" customHeight="1" x14ac:dyDescent="0.25">
      <c r="B99" s="191"/>
      <c r="C99" s="12">
        <v>206</v>
      </c>
      <c r="D99" s="81" t="s">
        <v>90</v>
      </c>
      <c r="E99" s="12">
        <v>1</v>
      </c>
      <c r="F99" s="86" t="s">
        <v>11</v>
      </c>
      <c r="G99" s="12">
        <v>62.6</v>
      </c>
      <c r="H99" s="12"/>
      <c r="I99" s="12">
        <v>0</v>
      </c>
      <c r="J99" s="12">
        <f t="shared" si="143"/>
        <v>62.6</v>
      </c>
      <c r="L99" s="17" t="s">
        <v>10</v>
      </c>
      <c r="N99" s="14">
        <v>1750</v>
      </c>
      <c r="O99" s="15">
        <f t="shared" si="144"/>
        <v>700000</v>
      </c>
      <c r="P99" s="16">
        <f>+J99*N99</f>
        <v>109550</v>
      </c>
      <c r="Q99" s="15">
        <f t="shared" si="145"/>
        <v>43820000</v>
      </c>
      <c r="S99" s="14">
        <f t="shared" si="146"/>
        <v>1850</v>
      </c>
      <c r="T99" s="15">
        <f t="shared" si="147"/>
        <v>740000</v>
      </c>
      <c r="U99" s="16">
        <f>+J99*S99</f>
        <v>115810</v>
      </c>
      <c r="V99" s="15">
        <f t="shared" si="148"/>
        <v>46324000</v>
      </c>
      <c r="X99" s="14">
        <f t="shared" si="151"/>
        <v>1950</v>
      </c>
      <c r="Y99" s="15">
        <f t="shared" si="149"/>
        <v>780000</v>
      </c>
      <c r="Z99" s="15">
        <f>+J99*X99</f>
        <v>122070</v>
      </c>
      <c r="AA99" s="15">
        <f t="shared" si="150"/>
        <v>48828000</v>
      </c>
      <c r="AC99" s="14">
        <f t="shared" si="152"/>
        <v>2025</v>
      </c>
      <c r="AD99" s="15">
        <f>AC99*$S$168</f>
        <v>810000</v>
      </c>
      <c r="AE99" s="15">
        <f>G99*AC99+(H99+I99)*AC99/2</f>
        <v>126765</v>
      </c>
      <c r="AF99" s="15">
        <f>AE99*$S$168</f>
        <v>50706000</v>
      </c>
      <c r="AG99" s="192"/>
      <c r="AH99" s="192"/>
      <c r="AI99" s="192"/>
      <c r="AJ99" s="192"/>
    </row>
    <row r="100" spans="2:36" x14ac:dyDescent="0.25">
      <c r="C100" s="18"/>
      <c r="D100" s="82"/>
      <c r="E100" s="18"/>
      <c r="F100" s="87"/>
      <c r="G100" s="19">
        <f>SUM(G94:G99)</f>
        <v>486</v>
      </c>
      <c r="H100" s="19">
        <f>SUM(H94:I99)</f>
        <v>0</v>
      </c>
      <c r="I100" s="19">
        <f>SUM(I94:I99)</f>
        <v>0</v>
      </c>
      <c r="J100" s="19">
        <f>SUM(J94:J99)</f>
        <v>486</v>
      </c>
      <c r="N100" s="104">
        <f>+P100/J100</f>
        <v>1761.0133744855966</v>
      </c>
      <c r="O100" s="20"/>
      <c r="P100" s="21">
        <f>SUM(P94:P99)</f>
        <v>855852.5</v>
      </c>
      <c r="Q100" s="21">
        <f>SUM(Q94:Q99)</f>
        <v>342341000</v>
      </c>
      <c r="S100" s="104">
        <f>+U100/J100</f>
        <v>1861.0133744855966</v>
      </c>
      <c r="T100" s="20"/>
      <c r="U100" s="21">
        <f>SUM(U94:U99)</f>
        <v>904452.5</v>
      </c>
      <c r="V100" s="21">
        <f>SUM(V94:V99)</f>
        <v>361781000</v>
      </c>
      <c r="X100" s="104">
        <f>+Z100/J100</f>
        <v>1961.0133744855966</v>
      </c>
      <c r="Y100" s="20">
        <f t="shared" si="149"/>
        <v>784405.34979423869</v>
      </c>
      <c r="Z100" s="21">
        <f>SUM(Z94:Z99)</f>
        <v>953052.5</v>
      </c>
      <c r="AA100" s="21">
        <f>SUM(AA94:AA99)</f>
        <v>381221000</v>
      </c>
      <c r="AC100" s="2">
        <f t="shared" si="152"/>
        <v>2036.0133744855966</v>
      </c>
      <c r="AD100" s="20">
        <f>AC100*$S$168</f>
        <v>814405.34979423869</v>
      </c>
      <c r="AE100" s="21">
        <f>SUM(AE94:AE99)</f>
        <v>582337.5</v>
      </c>
      <c r="AF100" s="21">
        <f>SUM(AF94:AF99)</f>
        <v>232935000</v>
      </c>
      <c r="AG100" s="193"/>
      <c r="AH100" s="193"/>
      <c r="AI100" s="193"/>
      <c r="AJ100" s="193"/>
    </row>
    <row r="101" spans="2:36" x14ac:dyDescent="0.25">
      <c r="C101" s="18"/>
      <c r="D101" s="82"/>
      <c r="E101" s="18"/>
      <c r="F101" s="87"/>
      <c r="G101" s="19"/>
      <c r="H101" s="19"/>
      <c r="I101" s="19"/>
      <c r="J101" s="19"/>
      <c r="N101" s="104"/>
      <c r="O101" s="20"/>
      <c r="P101" s="21"/>
      <c r="Q101" s="21"/>
      <c r="S101" s="104"/>
      <c r="T101" s="20"/>
      <c r="U101" s="21"/>
      <c r="V101" s="21"/>
      <c r="X101" s="104"/>
      <c r="Y101" s="20"/>
      <c r="Z101" s="21"/>
      <c r="AA101" s="21"/>
      <c r="AC101" s="2"/>
      <c r="AD101" s="20"/>
      <c r="AE101" s="21"/>
      <c r="AF101" s="21"/>
      <c r="AG101" s="2"/>
      <c r="AH101" s="2"/>
      <c r="AI101" s="2"/>
      <c r="AJ101" s="2"/>
    </row>
    <row r="102" spans="2:36" ht="13.8" customHeight="1" x14ac:dyDescent="0.25">
      <c r="B102" s="191">
        <v>14</v>
      </c>
      <c r="C102" s="12">
        <v>207</v>
      </c>
      <c r="D102" s="81" t="s">
        <v>90</v>
      </c>
      <c r="E102" s="12">
        <v>1</v>
      </c>
      <c r="F102" s="86" t="s">
        <v>11</v>
      </c>
      <c r="G102" s="12">
        <v>68.900000000000006</v>
      </c>
      <c r="H102" s="12"/>
      <c r="I102" s="12">
        <v>0</v>
      </c>
      <c r="J102" s="12">
        <f t="shared" ref="J102:J107" si="156">G102+H102</f>
        <v>68.900000000000006</v>
      </c>
      <c r="L102" s="13" t="s">
        <v>9</v>
      </c>
      <c r="N102" s="14">
        <v>1800</v>
      </c>
      <c r="O102" s="15">
        <f t="shared" ref="O102:O107" si="157">N102*$S$168</f>
        <v>720000</v>
      </c>
      <c r="P102" s="16">
        <f>+J102*N102</f>
        <v>124020.00000000001</v>
      </c>
      <c r="Q102" s="15">
        <f t="shared" ref="Q102:Q107" si="158">P102*$S$168</f>
        <v>49608000.000000007</v>
      </c>
      <c r="S102" s="14">
        <f t="shared" ref="S102:S107" si="159">N102+100</f>
        <v>1900</v>
      </c>
      <c r="T102" s="15">
        <f t="shared" ref="T102:T107" si="160">S102*$S$168</f>
        <v>760000</v>
      </c>
      <c r="U102" s="16">
        <f>+J102*S102</f>
        <v>130910.00000000001</v>
      </c>
      <c r="V102" s="15">
        <f t="shared" ref="V102:V107" si="161">U102*$S$168</f>
        <v>52364000.000000007</v>
      </c>
      <c r="X102" s="14">
        <f>+S102+100</f>
        <v>2000</v>
      </c>
      <c r="Y102" s="15">
        <f t="shared" ref="Y102:Y108" si="162">X102*$S$168</f>
        <v>800000</v>
      </c>
      <c r="Z102" s="15">
        <f>+J102*X102</f>
        <v>137800</v>
      </c>
      <c r="AA102" s="15">
        <f t="shared" ref="AA102:AA107" si="163">Z102*$S$168</f>
        <v>55120000</v>
      </c>
      <c r="AC102" s="14">
        <f>X102+75</f>
        <v>2075</v>
      </c>
      <c r="AD102" s="15">
        <f>AC102*$S$168</f>
        <v>830000</v>
      </c>
      <c r="AE102" s="15">
        <f>G102*AC102+(H102+I102)*AC102/2</f>
        <v>142967.5</v>
      </c>
      <c r="AF102" s="15">
        <f>AE102*$S$168</f>
        <v>57187000</v>
      </c>
      <c r="AG102" s="192"/>
      <c r="AH102" s="192"/>
      <c r="AI102" s="192"/>
      <c r="AJ102" s="192"/>
    </row>
    <row r="103" spans="2:36" ht="13.8" customHeight="1" x14ac:dyDescent="0.25">
      <c r="B103" s="191"/>
      <c r="C103" s="12">
        <v>208</v>
      </c>
      <c r="D103" s="81" t="s">
        <v>26</v>
      </c>
      <c r="E103" s="12">
        <v>1</v>
      </c>
      <c r="F103" s="86" t="s">
        <v>8</v>
      </c>
      <c r="G103" s="12">
        <v>66.8</v>
      </c>
      <c r="H103" s="12"/>
      <c r="I103" s="12">
        <v>0</v>
      </c>
      <c r="J103" s="12">
        <f t="shared" si="156"/>
        <v>66.8</v>
      </c>
      <c r="L103" s="17" t="s">
        <v>10</v>
      </c>
      <c r="N103" s="14">
        <v>1875</v>
      </c>
      <c r="O103" s="15">
        <f t="shared" si="157"/>
        <v>750000</v>
      </c>
      <c r="P103" s="16">
        <f>+J103*N103</f>
        <v>125250</v>
      </c>
      <c r="Q103" s="15">
        <f t="shared" si="158"/>
        <v>50100000</v>
      </c>
      <c r="S103" s="14">
        <f t="shared" si="159"/>
        <v>1975</v>
      </c>
      <c r="T103" s="15">
        <f t="shared" si="160"/>
        <v>790000</v>
      </c>
      <c r="U103" s="16">
        <f>+J103*S103</f>
        <v>131930</v>
      </c>
      <c r="V103" s="15">
        <f t="shared" si="161"/>
        <v>52772000</v>
      </c>
      <c r="X103" s="14">
        <f t="shared" ref="X103:X107" si="164">+S103+100</f>
        <v>2075</v>
      </c>
      <c r="Y103" s="15">
        <f t="shared" si="162"/>
        <v>830000</v>
      </c>
      <c r="Z103" s="15">
        <f>+J103*X103</f>
        <v>138610</v>
      </c>
      <c r="AA103" s="15">
        <f t="shared" si="163"/>
        <v>55444000</v>
      </c>
      <c r="AC103" s="14">
        <f t="shared" ref="AC103:AC108" si="165">X103+75</f>
        <v>2150</v>
      </c>
      <c r="AD103" s="15">
        <f>AC103*$S$168</f>
        <v>860000</v>
      </c>
      <c r="AE103" s="15">
        <f>G103*AC103+(H103+I103)*AC103/2</f>
        <v>143620</v>
      </c>
      <c r="AF103" s="15">
        <f>AE103*$S$168</f>
        <v>57448000</v>
      </c>
      <c r="AG103" s="192"/>
      <c r="AH103" s="192"/>
      <c r="AI103" s="192"/>
      <c r="AJ103" s="192"/>
    </row>
    <row r="104" spans="2:36" ht="13.8" customHeight="1" x14ac:dyDescent="0.25">
      <c r="B104" s="191"/>
      <c r="C104" s="12">
        <v>209</v>
      </c>
      <c r="D104" s="81" t="s">
        <v>26</v>
      </c>
      <c r="E104" s="12">
        <v>2</v>
      </c>
      <c r="F104" s="86"/>
      <c r="G104" s="12">
        <v>83.1</v>
      </c>
      <c r="H104" s="12"/>
      <c r="I104" s="12"/>
      <c r="J104" s="12">
        <f t="shared" si="156"/>
        <v>83.1</v>
      </c>
      <c r="L104" s="17"/>
      <c r="N104" s="14">
        <v>1875</v>
      </c>
      <c r="O104" s="15">
        <f t="shared" si="157"/>
        <v>750000</v>
      </c>
      <c r="P104" s="16">
        <f t="shared" ref="P104:P105" si="166">+J104*N104</f>
        <v>155812.5</v>
      </c>
      <c r="Q104" s="15">
        <f t="shared" si="158"/>
        <v>62325000</v>
      </c>
      <c r="S104" s="14">
        <f t="shared" si="159"/>
        <v>1975</v>
      </c>
      <c r="T104" s="15">
        <f t="shared" si="160"/>
        <v>790000</v>
      </c>
      <c r="U104" s="16">
        <f t="shared" ref="U104:U105" si="167">+J104*S104</f>
        <v>164122.5</v>
      </c>
      <c r="V104" s="15">
        <f t="shared" si="161"/>
        <v>65649000</v>
      </c>
      <c r="X104" s="14">
        <f t="shared" si="164"/>
        <v>2075</v>
      </c>
      <c r="Y104" s="15">
        <f t="shared" si="162"/>
        <v>830000</v>
      </c>
      <c r="Z104" s="15">
        <f t="shared" ref="Z104:Z105" si="168">+J104*X104</f>
        <v>172432.5</v>
      </c>
      <c r="AA104" s="15">
        <f t="shared" si="163"/>
        <v>68973000</v>
      </c>
      <c r="AC104" s="14"/>
      <c r="AD104" s="15"/>
      <c r="AE104" s="15"/>
      <c r="AF104" s="15"/>
      <c r="AG104" s="22"/>
      <c r="AH104" s="22"/>
      <c r="AI104" s="22"/>
      <c r="AJ104" s="22"/>
    </row>
    <row r="105" spans="2:36" ht="13.8" customHeight="1" x14ac:dyDescent="0.25">
      <c r="B105" s="191"/>
      <c r="C105" s="12">
        <v>210</v>
      </c>
      <c r="D105" s="81" t="s">
        <v>90</v>
      </c>
      <c r="E105" s="12">
        <v>2</v>
      </c>
      <c r="F105" s="86"/>
      <c r="G105" s="12">
        <v>117.8</v>
      </c>
      <c r="H105" s="12"/>
      <c r="I105" s="12"/>
      <c r="J105" s="12">
        <f t="shared" si="156"/>
        <v>117.8</v>
      </c>
      <c r="L105" s="17"/>
      <c r="N105" s="14">
        <v>1750</v>
      </c>
      <c r="O105" s="15">
        <f t="shared" si="157"/>
        <v>700000</v>
      </c>
      <c r="P105" s="16">
        <f t="shared" si="166"/>
        <v>206150</v>
      </c>
      <c r="Q105" s="15">
        <f t="shared" si="158"/>
        <v>82460000</v>
      </c>
      <c r="S105" s="14">
        <f t="shared" si="159"/>
        <v>1850</v>
      </c>
      <c r="T105" s="15">
        <f t="shared" si="160"/>
        <v>740000</v>
      </c>
      <c r="U105" s="16">
        <f t="shared" si="167"/>
        <v>217930</v>
      </c>
      <c r="V105" s="15">
        <f t="shared" si="161"/>
        <v>87172000</v>
      </c>
      <c r="X105" s="14">
        <f t="shared" si="164"/>
        <v>1950</v>
      </c>
      <c r="Y105" s="15">
        <f t="shared" si="162"/>
        <v>780000</v>
      </c>
      <c r="Z105" s="15">
        <f t="shared" si="168"/>
        <v>229710</v>
      </c>
      <c r="AA105" s="15">
        <f t="shared" si="163"/>
        <v>91884000</v>
      </c>
      <c r="AC105" s="14"/>
      <c r="AD105" s="15"/>
      <c r="AE105" s="15"/>
      <c r="AF105" s="15"/>
      <c r="AG105" s="22"/>
      <c r="AH105" s="22"/>
      <c r="AI105" s="22"/>
      <c r="AJ105" s="22"/>
    </row>
    <row r="106" spans="2:36" ht="13.8" customHeight="1" x14ac:dyDescent="0.25">
      <c r="B106" s="191"/>
      <c r="C106" s="12">
        <v>211</v>
      </c>
      <c r="D106" s="81" t="s">
        <v>90</v>
      </c>
      <c r="E106" s="12">
        <v>2</v>
      </c>
      <c r="F106" s="86" t="s">
        <v>8</v>
      </c>
      <c r="G106" s="12">
        <v>86.8</v>
      </c>
      <c r="H106" s="12"/>
      <c r="I106" s="12">
        <v>0</v>
      </c>
      <c r="J106" s="12">
        <f t="shared" si="156"/>
        <v>86.8</v>
      </c>
      <c r="L106" s="17" t="s">
        <v>10</v>
      </c>
      <c r="N106" s="14">
        <v>1800</v>
      </c>
      <c r="O106" s="15">
        <f t="shared" si="157"/>
        <v>720000</v>
      </c>
      <c r="P106" s="16">
        <f>+J106*N106</f>
        <v>156240</v>
      </c>
      <c r="Q106" s="15">
        <f t="shared" si="158"/>
        <v>62496000</v>
      </c>
      <c r="S106" s="14">
        <f t="shared" si="159"/>
        <v>1900</v>
      </c>
      <c r="T106" s="15">
        <f t="shared" si="160"/>
        <v>760000</v>
      </c>
      <c r="U106" s="16">
        <f>+J106*S106</f>
        <v>164920</v>
      </c>
      <c r="V106" s="15">
        <f t="shared" si="161"/>
        <v>65968000</v>
      </c>
      <c r="X106" s="14">
        <f t="shared" si="164"/>
        <v>2000</v>
      </c>
      <c r="Y106" s="15">
        <f t="shared" si="162"/>
        <v>800000</v>
      </c>
      <c r="Z106" s="15">
        <f>+J106*X106</f>
        <v>173600</v>
      </c>
      <c r="AA106" s="15">
        <f t="shared" si="163"/>
        <v>69440000</v>
      </c>
      <c r="AC106" s="14">
        <f t="shared" si="165"/>
        <v>2075</v>
      </c>
      <c r="AD106" s="15">
        <f>AC106*$S$168</f>
        <v>830000</v>
      </c>
      <c r="AE106" s="15">
        <f>G106*AC106+(H106+I106)*AC106/2</f>
        <v>180110</v>
      </c>
      <c r="AF106" s="15">
        <f>AE106*$S$168</f>
        <v>72044000</v>
      </c>
      <c r="AG106" s="192"/>
      <c r="AH106" s="192"/>
      <c r="AI106" s="192"/>
      <c r="AJ106" s="192"/>
    </row>
    <row r="107" spans="2:36" ht="13.8" customHeight="1" x14ac:dyDescent="0.25">
      <c r="B107" s="191"/>
      <c r="C107" s="12">
        <v>212</v>
      </c>
      <c r="D107" s="81" t="s">
        <v>90</v>
      </c>
      <c r="E107" s="12">
        <v>1</v>
      </c>
      <c r="F107" s="86" t="s">
        <v>11</v>
      </c>
      <c r="G107" s="12">
        <v>62.6</v>
      </c>
      <c r="H107" s="12"/>
      <c r="I107" s="12">
        <v>0</v>
      </c>
      <c r="J107" s="12">
        <f t="shared" si="156"/>
        <v>62.6</v>
      </c>
      <c r="L107" s="17" t="s">
        <v>10</v>
      </c>
      <c r="N107" s="14">
        <v>1800</v>
      </c>
      <c r="O107" s="15">
        <f t="shared" si="157"/>
        <v>720000</v>
      </c>
      <c r="P107" s="16">
        <f>+J107*N107</f>
        <v>112680</v>
      </c>
      <c r="Q107" s="15">
        <f t="shared" si="158"/>
        <v>45072000</v>
      </c>
      <c r="S107" s="14">
        <f t="shared" si="159"/>
        <v>1900</v>
      </c>
      <c r="T107" s="15">
        <f t="shared" si="160"/>
        <v>760000</v>
      </c>
      <c r="U107" s="16">
        <f>+J107*S107</f>
        <v>118940</v>
      </c>
      <c r="V107" s="15">
        <f t="shared" si="161"/>
        <v>47576000</v>
      </c>
      <c r="X107" s="14">
        <f t="shared" si="164"/>
        <v>2000</v>
      </c>
      <c r="Y107" s="15">
        <f t="shared" si="162"/>
        <v>800000</v>
      </c>
      <c r="Z107" s="15">
        <f>+J107*X107</f>
        <v>125200</v>
      </c>
      <c r="AA107" s="15">
        <f t="shared" si="163"/>
        <v>50080000</v>
      </c>
      <c r="AC107" s="14">
        <f t="shared" si="165"/>
        <v>2075</v>
      </c>
      <c r="AD107" s="15">
        <f>AC107*$S$168</f>
        <v>830000</v>
      </c>
      <c r="AE107" s="15">
        <f>G107*AC107+(H107+I107)*AC107/2</f>
        <v>129895</v>
      </c>
      <c r="AF107" s="15">
        <f>AE107*$S$168</f>
        <v>51958000</v>
      </c>
      <c r="AG107" s="192"/>
      <c r="AH107" s="192"/>
      <c r="AI107" s="192"/>
      <c r="AJ107" s="192"/>
    </row>
    <row r="108" spans="2:36" x14ac:dyDescent="0.25">
      <c r="C108" s="18"/>
      <c r="D108" s="82"/>
      <c r="E108" s="18"/>
      <c r="F108" s="87"/>
      <c r="G108" s="19">
        <f>SUM(G102:G107)</f>
        <v>486</v>
      </c>
      <c r="H108" s="19">
        <f>SUM(H102:I107)</f>
        <v>0</v>
      </c>
      <c r="I108" s="19">
        <f>SUM(I102:I107)</f>
        <v>0</v>
      </c>
      <c r="J108" s="19">
        <f>SUM(J102:J107)</f>
        <v>486</v>
      </c>
      <c r="N108" s="104">
        <f>+P108/J108</f>
        <v>1811.0133744855966</v>
      </c>
      <c r="O108" s="20"/>
      <c r="P108" s="21">
        <f>SUM(P102:P107)</f>
        <v>880152.5</v>
      </c>
      <c r="Q108" s="21">
        <f>SUM(Q102:Q107)</f>
        <v>352061000</v>
      </c>
      <c r="S108" s="104">
        <f>+U108/J108</f>
        <v>1911.0133744855966</v>
      </c>
      <c r="T108" s="20"/>
      <c r="U108" s="21">
        <f>SUM(U102:U107)</f>
        <v>928752.5</v>
      </c>
      <c r="V108" s="21">
        <f>SUM(V102:V107)</f>
        <v>371501000</v>
      </c>
      <c r="X108" s="104">
        <f>+Z108/J108</f>
        <v>2011.0133744855966</v>
      </c>
      <c r="Y108" s="20">
        <f t="shared" si="162"/>
        <v>804405.34979423869</v>
      </c>
      <c r="Z108" s="21">
        <f>SUM(Z102:Z107)</f>
        <v>977352.5</v>
      </c>
      <c r="AA108" s="21">
        <f>SUM(AA102:AA107)</f>
        <v>390941000</v>
      </c>
      <c r="AC108" s="2">
        <f t="shared" si="165"/>
        <v>2086.0133744855966</v>
      </c>
      <c r="AD108" s="20">
        <f>AC108*$S$168</f>
        <v>834405.34979423869</v>
      </c>
      <c r="AE108" s="21">
        <f>SUM(AE102:AE107)</f>
        <v>596592.5</v>
      </c>
      <c r="AF108" s="21">
        <f>SUM(AF102:AF107)</f>
        <v>238637000</v>
      </c>
      <c r="AG108" s="193"/>
      <c r="AH108" s="193"/>
      <c r="AI108" s="193"/>
      <c r="AJ108" s="193"/>
    </row>
    <row r="109" spans="2:36" x14ac:dyDescent="0.25">
      <c r="C109" s="18"/>
      <c r="D109" s="82"/>
      <c r="E109" s="18"/>
      <c r="F109" s="87"/>
      <c r="G109" s="19"/>
      <c r="H109" s="19"/>
      <c r="I109" s="19"/>
      <c r="J109" s="19"/>
      <c r="N109" s="104"/>
      <c r="O109" s="20"/>
      <c r="P109" s="21"/>
      <c r="Q109" s="21"/>
      <c r="S109" s="104"/>
      <c r="T109" s="20"/>
      <c r="U109" s="21"/>
      <c r="V109" s="21"/>
      <c r="X109" s="104"/>
      <c r="Y109" s="20"/>
      <c r="Z109" s="21"/>
      <c r="AA109" s="21"/>
      <c r="AC109" s="2"/>
      <c r="AD109" s="20"/>
      <c r="AE109" s="21"/>
      <c r="AF109" s="21"/>
      <c r="AG109" s="2"/>
      <c r="AH109" s="2"/>
      <c r="AI109" s="2"/>
      <c r="AJ109" s="2"/>
    </row>
    <row r="110" spans="2:36" ht="13.8" customHeight="1" x14ac:dyDescent="0.25">
      <c r="B110" s="191">
        <v>15</v>
      </c>
      <c r="C110" s="12">
        <v>213</v>
      </c>
      <c r="D110" s="81" t="s">
        <v>90</v>
      </c>
      <c r="E110" s="12">
        <v>1</v>
      </c>
      <c r="F110" s="86" t="s">
        <v>11</v>
      </c>
      <c r="G110" s="12">
        <v>68.900000000000006</v>
      </c>
      <c r="H110" s="12"/>
      <c r="I110" s="12">
        <v>0</v>
      </c>
      <c r="J110" s="12">
        <f t="shared" ref="J110:J115" si="169">G110+H110</f>
        <v>68.900000000000006</v>
      </c>
      <c r="L110" s="13" t="s">
        <v>9</v>
      </c>
      <c r="N110" s="14">
        <v>1800</v>
      </c>
      <c r="O110" s="15">
        <f t="shared" ref="O110:O115" si="170">N110*$S$168</f>
        <v>720000</v>
      </c>
      <c r="P110" s="16">
        <f>+J110*N110</f>
        <v>124020.00000000001</v>
      </c>
      <c r="Q110" s="15">
        <f t="shared" ref="Q110:Q115" si="171">P110*$S$168</f>
        <v>49608000.000000007</v>
      </c>
      <c r="S110" s="14">
        <f t="shared" ref="S110:S115" si="172">N110+100</f>
        <v>1900</v>
      </c>
      <c r="T110" s="15">
        <f t="shared" ref="T110:T115" si="173">S110*$S$168</f>
        <v>760000</v>
      </c>
      <c r="U110" s="16">
        <f>+J110*S110</f>
        <v>130910.00000000001</v>
      </c>
      <c r="V110" s="15">
        <f t="shared" ref="V110:V115" si="174">U110*$S$168</f>
        <v>52364000.000000007</v>
      </c>
      <c r="X110" s="14">
        <f>+S110+100</f>
        <v>2000</v>
      </c>
      <c r="Y110" s="15">
        <f t="shared" ref="Y110:Y116" si="175">X110*$S$168</f>
        <v>800000</v>
      </c>
      <c r="Z110" s="15">
        <f>+J110*X110</f>
        <v>137800</v>
      </c>
      <c r="AA110" s="15">
        <f t="shared" ref="AA110:AA115" si="176">Z110*$S$168</f>
        <v>55120000</v>
      </c>
      <c r="AC110" s="14">
        <f>X110+75</f>
        <v>2075</v>
      </c>
      <c r="AD110" s="15">
        <f>AC110*$S$168</f>
        <v>830000</v>
      </c>
      <c r="AE110" s="15">
        <f>G110*AC110+(H110+I110)*AC110/2</f>
        <v>142967.5</v>
      </c>
      <c r="AF110" s="15">
        <f>AE110*$S$168</f>
        <v>57187000</v>
      </c>
      <c r="AG110" s="192"/>
      <c r="AH110" s="192"/>
      <c r="AI110" s="192"/>
      <c r="AJ110" s="192"/>
    </row>
    <row r="111" spans="2:36" ht="13.8" customHeight="1" x14ac:dyDescent="0.25">
      <c r="B111" s="191"/>
      <c r="C111" s="12">
        <v>214</v>
      </c>
      <c r="D111" s="81" t="s">
        <v>26</v>
      </c>
      <c r="E111" s="12">
        <v>1</v>
      </c>
      <c r="F111" s="86" t="s">
        <v>8</v>
      </c>
      <c r="G111" s="12">
        <v>66.8</v>
      </c>
      <c r="H111" s="12"/>
      <c r="I111" s="12">
        <v>0</v>
      </c>
      <c r="J111" s="12">
        <f t="shared" si="169"/>
        <v>66.8</v>
      </c>
      <c r="L111" s="17" t="s">
        <v>10</v>
      </c>
      <c r="N111" s="14">
        <v>1875</v>
      </c>
      <c r="O111" s="15">
        <f t="shared" si="170"/>
        <v>750000</v>
      </c>
      <c r="P111" s="16">
        <f>+J111*N111</f>
        <v>125250</v>
      </c>
      <c r="Q111" s="15">
        <f t="shared" si="171"/>
        <v>50100000</v>
      </c>
      <c r="S111" s="14">
        <f t="shared" si="172"/>
        <v>1975</v>
      </c>
      <c r="T111" s="15">
        <f t="shared" si="173"/>
        <v>790000</v>
      </c>
      <c r="U111" s="16">
        <f>+J111*S111</f>
        <v>131930</v>
      </c>
      <c r="V111" s="15">
        <f t="shared" si="174"/>
        <v>52772000</v>
      </c>
      <c r="X111" s="14">
        <f t="shared" ref="X111:X115" si="177">+S111+100</f>
        <v>2075</v>
      </c>
      <c r="Y111" s="15">
        <f t="shared" si="175"/>
        <v>830000</v>
      </c>
      <c r="Z111" s="15">
        <f>+J111*X111</f>
        <v>138610</v>
      </c>
      <c r="AA111" s="15">
        <f t="shared" si="176"/>
        <v>55444000</v>
      </c>
      <c r="AC111" s="14">
        <f t="shared" ref="AC111:AC116" si="178">X111+75</f>
        <v>2150</v>
      </c>
      <c r="AD111" s="15">
        <f>AC111*$S$168</f>
        <v>860000</v>
      </c>
      <c r="AE111" s="15">
        <f>G111*AC111+(H111+I111)*AC111/2</f>
        <v>143620</v>
      </c>
      <c r="AF111" s="15">
        <f>AE111*$S$168</f>
        <v>57448000</v>
      </c>
      <c r="AG111" s="192"/>
      <c r="AH111" s="192"/>
      <c r="AI111" s="192"/>
      <c r="AJ111" s="192"/>
    </row>
    <row r="112" spans="2:36" ht="13.8" customHeight="1" x14ac:dyDescent="0.25">
      <c r="B112" s="191"/>
      <c r="C112" s="12">
        <v>215</v>
      </c>
      <c r="D112" s="81" t="s">
        <v>26</v>
      </c>
      <c r="E112" s="12">
        <v>2</v>
      </c>
      <c r="F112" s="86"/>
      <c r="G112" s="12">
        <v>83.1</v>
      </c>
      <c r="H112" s="12"/>
      <c r="I112" s="12"/>
      <c r="J112" s="12">
        <f t="shared" si="169"/>
        <v>83.1</v>
      </c>
      <c r="L112" s="17"/>
      <c r="N112" s="14">
        <v>1875</v>
      </c>
      <c r="O112" s="15">
        <f t="shared" si="170"/>
        <v>750000</v>
      </c>
      <c r="P112" s="16">
        <f t="shared" ref="P112:P113" si="179">+J112*N112</f>
        <v>155812.5</v>
      </c>
      <c r="Q112" s="15">
        <f t="shared" si="171"/>
        <v>62325000</v>
      </c>
      <c r="S112" s="14">
        <f t="shared" si="172"/>
        <v>1975</v>
      </c>
      <c r="T112" s="15">
        <f t="shared" si="173"/>
        <v>790000</v>
      </c>
      <c r="U112" s="16">
        <f t="shared" ref="U112:U113" si="180">+J112*S112</f>
        <v>164122.5</v>
      </c>
      <c r="V112" s="15">
        <f t="shared" si="174"/>
        <v>65649000</v>
      </c>
      <c r="X112" s="14">
        <f t="shared" si="177"/>
        <v>2075</v>
      </c>
      <c r="Y112" s="15">
        <f t="shared" si="175"/>
        <v>830000</v>
      </c>
      <c r="Z112" s="15">
        <f t="shared" ref="Z112:Z113" si="181">+J112*X112</f>
        <v>172432.5</v>
      </c>
      <c r="AA112" s="15">
        <f t="shared" si="176"/>
        <v>68973000</v>
      </c>
      <c r="AC112" s="14"/>
      <c r="AD112" s="15"/>
      <c r="AE112" s="15"/>
      <c r="AF112" s="15"/>
      <c r="AG112" s="22"/>
      <c r="AH112" s="22"/>
      <c r="AI112" s="22"/>
      <c r="AJ112" s="22"/>
    </row>
    <row r="113" spans="2:36" ht="13.8" customHeight="1" x14ac:dyDescent="0.25">
      <c r="B113" s="191"/>
      <c r="C113" s="12">
        <v>216</v>
      </c>
      <c r="D113" s="81" t="s">
        <v>90</v>
      </c>
      <c r="E113" s="12">
        <v>2</v>
      </c>
      <c r="F113" s="86"/>
      <c r="G113" s="12">
        <v>117.8</v>
      </c>
      <c r="H113" s="12"/>
      <c r="I113" s="12"/>
      <c r="J113" s="12">
        <f t="shared" si="169"/>
        <v>117.8</v>
      </c>
      <c r="L113" s="17"/>
      <c r="N113" s="14">
        <v>1750</v>
      </c>
      <c r="O113" s="15">
        <f t="shared" si="170"/>
        <v>700000</v>
      </c>
      <c r="P113" s="16">
        <f t="shared" si="179"/>
        <v>206150</v>
      </c>
      <c r="Q113" s="15">
        <f t="shared" si="171"/>
        <v>82460000</v>
      </c>
      <c r="S113" s="14">
        <f t="shared" si="172"/>
        <v>1850</v>
      </c>
      <c r="T113" s="15">
        <f t="shared" si="173"/>
        <v>740000</v>
      </c>
      <c r="U113" s="16">
        <f t="shared" si="180"/>
        <v>217930</v>
      </c>
      <c r="V113" s="15">
        <f t="shared" si="174"/>
        <v>87172000</v>
      </c>
      <c r="X113" s="14">
        <f t="shared" si="177"/>
        <v>1950</v>
      </c>
      <c r="Y113" s="15">
        <f t="shared" si="175"/>
        <v>780000</v>
      </c>
      <c r="Z113" s="15">
        <f t="shared" si="181"/>
        <v>229710</v>
      </c>
      <c r="AA113" s="15">
        <f t="shared" si="176"/>
        <v>91884000</v>
      </c>
      <c r="AC113" s="14"/>
      <c r="AD113" s="15"/>
      <c r="AE113" s="15"/>
      <c r="AF113" s="15"/>
      <c r="AG113" s="22"/>
      <c r="AH113" s="22"/>
      <c r="AI113" s="22"/>
      <c r="AJ113" s="22"/>
    </row>
    <row r="114" spans="2:36" ht="13.8" customHeight="1" x14ac:dyDescent="0.25">
      <c r="B114" s="191"/>
      <c r="C114" s="12">
        <v>217</v>
      </c>
      <c r="D114" s="81" t="s">
        <v>90</v>
      </c>
      <c r="E114" s="12">
        <v>2</v>
      </c>
      <c r="F114" s="86" t="s">
        <v>8</v>
      </c>
      <c r="G114" s="12">
        <v>86.8</v>
      </c>
      <c r="H114" s="12"/>
      <c r="I114" s="12">
        <v>0</v>
      </c>
      <c r="J114" s="12">
        <f t="shared" si="169"/>
        <v>86.8</v>
      </c>
      <c r="L114" s="17" t="s">
        <v>10</v>
      </c>
      <c r="N114" s="14">
        <v>1800</v>
      </c>
      <c r="O114" s="15">
        <f t="shared" si="170"/>
        <v>720000</v>
      </c>
      <c r="P114" s="16">
        <f>+J114*N114</f>
        <v>156240</v>
      </c>
      <c r="Q114" s="15">
        <f t="shared" si="171"/>
        <v>62496000</v>
      </c>
      <c r="S114" s="14">
        <f t="shared" si="172"/>
        <v>1900</v>
      </c>
      <c r="T114" s="15">
        <f t="shared" si="173"/>
        <v>760000</v>
      </c>
      <c r="U114" s="16">
        <f>+J114*S114</f>
        <v>164920</v>
      </c>
      <c r="V114" s="15">
        <f t="shared" si="174"/>
        <v>65968000</v>
      </c>
      <c r="X114" s="14">
        <f t="shared" si="177"/>
        <v>2000</v>
      </c>
      <c r="Y114" s="15">
        <f t="shared" si="175"/>
        <v>800000</v>
      </c>
      <c r="Z114" s="15">
        <f>+J114*X114</f>
        <v>173600</v>
      </c>
      <c r="AA114" s="15">
        <f t="shared" si="176"/>
        <v>69440000</v>
      </c>
      <c r="AC114" s="14">
        <f t="shared" si="178"/>
        <v>2075</v>
      </c>
      <c r="AD114" s="15">
        <f>AC114*$S$168</f>
        <v>830000</v>
      </c>
      <c r="AE114" s="15">
        <f>G114*AC114+(H114+I114)*AC114/2</f>
        <v>180110</v>
      </c>
      <c r="AF114" s="15">
        <f>AE114*$S$168</f>
        <v>72044000</v>
      </c>
      <c r="AG114" s="192"/>
      <c r="AH114" s="192"/>
      <c r="AI114" s="192"/>
      <c r="AJ114" s="192"/>
    </row>
    <row r="115" spans="2:36" ht="13.8" customHeight="1" x14ac:dyDescent="0.25">
      <c r="B115" s="191"/>
      <c r="C115" s="12">
        <v>218</v>
      </c>
      <c r="D115" s="81" t="s">
        <v>90</v>
      </c>
      <c r="E115" s="12">
        <v>1</v>
      </c>
      <c r="F115" s="86" t="s">
        <v>11</v>
      </c>
      <c r="G115" s="12">
        <v>62.6</v>
      </c>
      <c r="H115" s="12"/>
      <c r="I115" s="12">
        <v>0</v>
      </c>
      <c r="J115" s="12">
        <f t="shared" si="169"/>
        <v>62.6</v>
      </c>
      <c r="L115" s="17" t="s">
        <v>10</v>
      </c>
      <c r="N115" s="14">
        <v>1800</v>
      </c>
      <c r="O115" s="15">
        <f t="shared" si="170"/>
        <v>720000</v>
      </c>
      <c r="P115" s="16">
        <f>+J115*N115</f>
        <v>112680</v>
      </c>
      <c r="Q115" s="15">
        <f t="shared" si="171"/>
        <v>45072000</v>
      </c>
      <c r="S115" s="14">
        <f t="shared" si="172"/>
        <v>1900</v>
      </c>
      <c r="T115" s="15">
        <f t="shared" si="173"/>
        <v>760000</v>
      </c>
      <c r="U115" s="16">
        <f>+J115*S115</f>
        <v>118940</v>
      </c>
      <c r="V115" s="15">
        <f t="shared" si="174"/>
        <v>47576000</v>
      </c>
      <c r="X115" s="14">
        <f t="shared" si="177"/>
        <v>2000</v>
      </c>
      <c r="Y115" s="15">
        <f t="shared" si="175"/>
        <v>800000</v>
      </c>
      <c r="Z115" s="15">
        <f>+J115*X115</f>
        <v>125200</v>
      </c>
      <c r="AA115" s="15">
        <f t="shared" si="176"/>
        <v>50080000</v>
      </c>
      <c r="AC115" s="14">
        <f t="shared" si="178"/>
        <v>2075</v>
      </c>
      <c r="AD115" s="15">
        <f>AC115*$S$168</f>
        <v>830000</v>
      </c>
      <c r="AE115" s="15">
        <f>G115*AC115+(H115+I115)*AC115/2</f>
        <v>129895</v>
      </c>
      <c r="AF115" s="15">
        <f>AE115*$S$168</f>
        <v>51958000</v>
      </c>
      <c r="AG115" s="192"/>
      <c r="AH115" s="192"/>
      <c r="AI115" s="192"/>
      <c r="AJ115" s="192"/>
    </row>
    <row r="116" spans="2:36" x14ac:dyDescent="0.25">
      <c r="C116" s="18"/>
      <c r="D116" s="82"/>
      <c r="E116" s="18"/>
      <c r="F116" s="87"/>
      <c r="G116" s="19">
        <f>SUM(G110:G115)</f>
        <v>486</v>
      </c>
      <c r="H116" s="19">
        <f>SUM(H110:I115)</f>
        <v>0</v>
      </c>
      <c r="I116" s="19">
        <f>SUM(I110:I115)</f>
        <v>0</v>
      </c>
      <c r="J116" s="19">
        <f>SUM(J110:J115)</f>
        <v>486</v>
      </c>
      <c r="N116" s="104">
        <f>+P116/J116</f>
        <v>1811.0133744855966</v>
      </c>
      <c r="O116" s="20"/>
      <c r="P116" s="21">
        <f>SUM(P110:P115)</f>
        <v>880152.5</v>
      </c>
      <c r="Q116" s="21">
        <f>SUM(Q110:Q115)</f>
        <v>352061000</v>
      </c>
      <c r="S116" s="104">
        <f>+U116/J116</f>
        <v>1911.0133744855966</v>
      </c>
      <c r="T116" s="20"/>
      <c r="U116" s="21">
        <f>SUM(U110:U115)</f>
        <v>928752.5</v>
      </c>
      <c r="V116" s="21">
        <f>SUM(V110:V115)</f>
        <v>371501000</v>
      </c>
      <c r="X116" s="104">
        <f>+Z116/J116</f>
        <v>2011.0133744855966</v>
      </c>
      <c r="Y116" s="20">
        <f t="shared" si="175"/>
        <v>804405.34979423869</v>
      </c>
      <c r="Z116" s="21">
        <f>SUM(Z110:Z115)</f>
        <v>977352.5</v>
      </c>
      <c r="AA116" s="21">
        <f>SUM(AA110:AA115)</f>
        <v>390941000</v>
      </c>
      <c r="AC116" s="2">
        <f t="shared" si="178"/>
        <v>2086.0133744855966</v>
      </c>
      <c r="AD116" s="20">
        <f>AC116*$S$168</f>
        <v>834405.34979423869</v>
      </c>
      <c r="AE116" s="21">
        <f>SUM(AE110:AE115)</f>
        <v>596592.5</v>
      </c>
      <c r="AF116" s="21">
        <f>SUM(AF110:AF115)</f>
        <v>238637000</v>
      </c>
      <c r="AG116" s="193"/>
      <c r="AH116" s="193"/>
      <c r="AI116" s="193"/>
      <c r="AJ116" s="193"/>
    </row>
    <row r="117" spans="2:36" x14ac:dyDescent="0.25">
      <c r="C117" s="18"/>
      <c r="D117" s="82"/>
      <c r="E117" s="18"/>
      <c r="F117" s="87"/>
      <c r="G117" s="19"/>
      <c r="H117" s="19"/>
      <c r="I117" s="19"/>
      <c r="J117" s="19"/>
      <c r="N117" s="104"/>
      <c r="O117" s="20"/>
      <c r="P117" s="21"/>
      <c r="Q117" s="21"/>
      <c r="S117" s="104"/>
      <c r="T117" s="20"/>
      <c r="U117" s="21"/>
      <c r="V117" s="21"/>
      <c r="X117" s="104"/>
      <c r="Y117" s="20"/>
      <c r="Z117" s="21"/>
      <c r="AA117" s="21"/>
      <c r="AC117" s="2"/>
      <c r="AD117" s="20"/>
      <c r="AE117" s="21"/>
      <c r="AF117" s="21"/>
      <c r="AG117" s="2"/>
      <c r="AH117" s="2"/>
      <c r="AI117" s="2"/>
      <c r="AJ117" s="2"/>
    </row>
    <row r="118" spans="2:36" ht="13.8" customHeight="1" x14ac:dyDescent="0.25">
      <c r="B118" s="191">
        <v>16</v>
      </c>
      <c r="C118" s="12">
        <v>219</v>
      </c>
      <c r="D118" s="81" t="s">
        <v>90</v>
      </c>
      <c r="E118" s="12">
        <v>1</v>
      </c>
      <c r="F118" s="86" t="s">
        <v>11</v>
      </c>
      <c r="G118" s="12">
        <v>68.900000000000006</v>
      </c>
      <c r="H118" s="12"/>
      <c r="I118" s="12">
        <v>0</v>
      </c>
      <c r="J118" s="12">
        <f t="shared" ref="J118:J123" si="182">G118+H118</f>
        <v>68.900000000000006</v>
      </c>
      <c r="L118" s="13" t="s">
        <v>9</v>
      </c>
      <c r="N118" s="14">
        <v>1850</v>
      </c>
      <c r="O118" s="15">
        <f t="shared" ref="O118:O123" si="183">N118*$S$168</f>
        <v>740000</v>
      </c>
      <c r="P118" s="16">
        <f>+J118*N118</f>
        <v>127465.00000000001</v>
      </c>
      <c r="Q118" s="15">
        <f t="shared" ref="Q118:Q123" si="184">P118*$S$168</f>
        <v>50986000.000000007</v>
      </c>
      <c r="S118" s="14">
        <f t="shared" ref="S118:S123" si="185">N118+100</f>
        <v>1950</v>
      </c>
      <c r="T118" s="15">
        <f t="shared" ref="T118:T123" si="186">S118*$S$168</f>
        <v>780000</v>
      </c>
      <c r="U118" s="16">
        <f>+J118*S118</f>
        <v>134355</v>
      </c>
      <c r="V118" s="15">
        <f t="shared" ref="V118:V123" si="187">U118*$S$168</f>
        <v>53742000</v>
      </c>
      <c r="X118" s="14">
        <f>+S118+100</f>
        <v>2050</v>
      </c>
      <c r="Y118" s="15">
        <f t="shared" ref="Y118:Y124" si="188">X118*$S$168</f>
        <v>820000</v>
      </c>
      <c r="Z118" s="15">
        <f>+J118*X118</f>
        <v>141245</v>
      </c>
      <c r="AA118" s="15">
        <f t="shared" ref="AA118:AA123" si="189">Z118*$S$168</f>
        <v>56498000</v>
      </c>
      <c r="AC118" s="14">
        <f>X118+75</f>
        <v>2125</v>
      </c>
      <c r="AD118" s="15">
        <f>AC118*$S$168</f>
        <v>850000</v>
      </c>
      <c r="AE118" s="15">
        <f>G118*AC118+(H118+I118)*AC118/2</f>
        <v>146412.5</v>
      </c>
      <c r="AF118" s="15">
        <f>AE118*$S$168</f>
        <v>58565000</v>
      </c>
      <c r="AG118" s="192"/>
      <c r="AH118" s="192"/>
      <c r="AI118" s="192"/>
      <c r="AJ118" s="192"/>
    </row>
    <row r="119" spans="2:36" ht="13.8" customHeight="1" x14ac:dyDescent="0.25">
      <c r="B119" s="191"/>
      <c r="C119" s="12">
        <v>220</v>
      </c>
      <c r="D119" s="81" t="s">
        <v>26</v>
      </c>
      <c r="E119" s="12">
        <v>1</v>
      </c>
      <c r="F119" s="86" t="s">
        <v>8</v>
      </c>
      <c r="G119" s="12">
        <v>66.8</v>
      </c>
      <c r="H119" s="12"/>
      <c r="I119" s="12">
        <v>0</v>
      </c>
      <c r="J119" s="12">
        <f t="shared" si="182"/>
        <v>66.8</v>
      </c>
      <c r="L119" s="17" t="s">
        <v>10</v>
      </c>
      <c r="N119" s="14">
        <v>1925</v>
      </c>
      <c r="O119" s="15">
        <f t="shared" si="183"/>
        <v>770000</v>
      </c>
      <c r="P119" s="16">
        <f>+J119*N119</f>
        <v>128590</v>
      </c>
      <c r="Q119" s="15">
        <f t="shared" si="184"/>
        <v>51436000</v>
      </c>
      <c r="S119" s="14">
        <f t="shared" si="185"/>
        <v>2025</v>
      </c>
      <c r="T119" s="15">
        <f t="shared" si="186"/>
        <v>810000</v>
      </c>
      <c r="U119" s="16">
        <f>+J119*S119</f>
        <v>135270</v>
      </c>
      <c r="V119" s="15">
        <f t="shared" si="187"/>
        <v>54108000</v>
      </c>
      <c r="X119" s="14">
        <f t="shared" ref="X119:X123" si="190">+S119+100</f>
        <v>2125</v>
      </c>
      <c r="Y119" s="15">
        <f t="shared" si="188"/>
        <v>850000</v>
      </c>
      <c r="Z119" s="15">
        <f>+J119*X119</f>
        <v>141950</v>
      </c>
      <c r="AA119" s="15">
        <f t="shared" si="189"/>
        <v>56780000</v>
      </c>
      <c r="AC119" s="14">
        <f t="shared" ref="AC119:AC124" si="191">X119+75</f>
        <v>2200</v>
      </c>
      <c r="AD119" s="15">
        <f>AC119*$S$168</f>
        <v>880000</v>
      </c>
      <c r="AE119" s="15">
        <f>G119*AC119+(H119+I119)*AC119/2</f>
        <v>146960</v>
      </c>
      <c r="AF119" s="15">
        <f>AE119*$S$168</f>
        <v>58784000</v>
      </c>
      <c r="AG119" s="192"/>
      <c r="AH119" s="192"/>
      <c r="AI119" s="192"/>
      <c r="AJ119" s="192"/>
    </row>
    <row r="120" spans="2:36" ht="13.8" customHeight="1" x14ac:dyDescent="0.25">
      <c r="B120" s="191"/>
      <c r="C120" s="12">
        <v>221</v>
      </c>
      <c r="D120" s="81" t="s">
        <v>26</v>
      </c>
      <c r="E120" s="12">
        <v>2</v>
      </c>
      <c r="F120" s="86"/>
      <c r="G120" s="12">
        <v>83.1</v>
      </c>
      <c r="H120" s="12"/>
      <c r="I120" s="12"/>
      <c r="J120" s="12">
        <f t="shared" si="182"/>
        <v>83.1</v>
      </c>
      <c r="L120" s="17"/>
      <c r="N120" s="14">
        <v>1925</v>
      </c>
      <c r="O120" s="15">
        <f t="shared" si="183"/>
        <v>770000</v>
      </c>
      <c r="P120" s="16">
        <f t="shared" ref="P120:P121" si="192">+J120*N120</f>
        <v>159967.5</v>
      </c>
      <c r="Q120" s="15">
        <f t="shared" si="184"/>
        <v>63987000</v>
      </c>
      <c r="S120" s="14">
        <f t="shared" si="185"/>
        <v>2025</v>
      </c>
      <c r="T120" s="15">
        <f t="shared" si="186"/>
        <v>810000</v>
      </c>
      <c r="U120" s="16">
        <f t="shared" ref="U120:U121" si="193">+J120*S120</f>
        <v>168277.5</v>
      </c>
      <c r="V120" s="15">
        <f t="shared" si="187"/>
        <v>67311000</v>
      </c>
      <c r="X120" s="14">
        <f t="shared" si="190"/>
        <v>2125</v>
      </c>
      <c r="Y120" s="15">
        <f t="shared" si="188"/>
        <v>850000</v>
      </c>
      <c r="Z120" s="15">
        <f t="shared" ref="Z120:Z121" si="194">+J120*X120</f>
        <v>176587.5</v>
      </c>
      <c r="AA120" s="15">
        <f t="shared" si="189"/>
        <v>70635000</v>
      </c>
      <c r="AC120" s="14"/>
      <c r="AD120" s="15"/>
      <c r="AE120" s="15"/>
      <c r="AF120" s="15"/>
      <c r="AG120" s="22"/>
      <c r="AH120" s="22"/>
      <c r="AI120" s="22"/>
      <c r="AJ120" s="22"/>
    </row>
    <row r="121" spans="2:36" ht="13.8" customHeight="1" x14ac:dyDescent="0.25">
      <c r="B121" s="191"/>
      <c r="C121" s="12">
        <v>222</v>
      </c>
      <c r="D121" s="81" t="s">
        <v>90</v>
      </c>
      <c r="E121" s="12">
        <v>2</v>
      </c>
      <c r="F121" s="86"/>
      <c r="G121" s="12">
        <v>117.8</v>
      </c>
      <c r="H121" s="12"/>
      <c r="I121" s="12"/>
      <c r="J121" s="12">
        <f t="shared" si="182"/>
        <v>117.8</v>
      </c>
      <c r="L121" s="17"/>
      <c r="N121" s="14">
        <v>1800</v>
      </c>
      <c r="O121" s="15">
        <f t="shared" si="183"/>
        <v>720000</v>
      </c>
      <c r="P121" s="16">
        <f t="shared" si="192"/>
        <v>212040</v>
      </c>
      <c r="Q121" s="15">
        <f t="shared" si="184"/>
        <v>84816000</v>
      </c>
      <c r="S121" s="14">
        <f t="shared" si="185"/>
        <v>1900</v>
      </c>
      <c r="T121" s="15">
        <f t="shared" si="186"/>
        <v>760000</v>
      </c>
      <c r="U121" s="16">
        <f t="shared" si="193"/>
        <v>223820</v>
      </c>
      <c r="V121" s="15">
        <f t="shared" si="187"/>
        <v>89528000</v>
      </c>
      <c r="X121" s="14">
        <f t="shared" si="190"/>
        <v>2000</v>
      </c>
      <c r="Y121" s="15">
        <f t="shared" si="188"/>
        <v>800000</v>
      </c>
      <c r="Z121" s="15">
        <f t="shared" si="194"/>
        <v>235600</v>
      </c>
      <c r="AA121" s="15">
        <f t="shared" si="189"/>
        <v>94240000</v>
      </c>
      <c r="AC121" s="14"/>
      <c r="AD121" s="15"/>
      <c r="AE121" s="15"/>
      <c r="AF121" s="15"/>
      <c r="AG121" s="22"/>
      <c r="AH121" s="22"/>
      <c r="AI121" s="22"/>
      <c r="AJ121" s="22"/>
    </row>
    <row r="122" spans="2:36" ht="13.8" customHeight="1" x14ac:dyDescent="0.25">
      <c r="B122" s="191"/>
      <c r="C122" s="12">
        <v>223</v>
      </c>
      <c r="D122" s="81" t="s">
        <v>90</v>
      </c>
      <c r="E122" s="12">
        <v>2</v>
      </c>
      <c r="F122" s="86" t="s">
        <v>8</v>
      </c>
      <c r="G122" s="12">
        <v>86.8</v>
      </c>
      <c r="H122" s="12"/>
      <c r="I122" s="12">
        <v>0</v>
      </c>
      <c r="J122" s="12">
        <f t="shared" si="182"/>
        <v>86.8</v>
      </c>
      <c r="L122" s="17" t="s">
        <v>10</v>
      </c>
      <c r="N122" s="14">
        <v>1850</v>
      </c>
      <c r="O122" s="15">
        <f t="shared" si="183"/>
        <v>740000</v>
      </c>
      <c r="P122" s="16">
        <f>+J122*N122</f>
        <v>160580</v>
      </c>
      <c r="Q122" s="15">
        <f t="shared" si="184"/>
        <v>64232000</v>
      </c>
      <c r="S122" s="14">
        <f t="shared" si="185"/>
        <v>1950</v>
      </c>
      <c r="T122" s="15">
        <f t="shared" si="186"/>
        <v>780000</v>
      </c>
      <c r="U122" s="16">
        <f>+J122*S122</f>
        <v>169260</v>
      </c>
      <c r="V122" s="15">
        <f t="shared" si="187"/>
        <v>67704000</v>
      </c>
      <c r="X122" s="14">
        <f t="shared" si="190"/>
        <v>2050</v>
      </c>
      <c r="Y122" s="15">
        <f t="shared" si="188"/>
        <v>820000</v>
      </c>
      <c r="Z122" s="15">
        <f>+J122*X122</f>
        <v>177940</v>
      </c>
      <c r="AA122" s="15">
        <f t="shared" si="189"/>
        <v>71176000</v>
      </c>
      <c r="AC122" s="14">
        <f t="shared" si="191"/>
        <v>2125</v>
      </c>
      <c r="AD122" s="15">
        <f>AC122*$S$168</f>
        <v>850000</v>
      </c>
      <c r="AE122" s="15">
        <f>G122*AC122+(H122+I122)*AC122/2</f>
        <v>184450</v>
      </c>
      <c r="AF122" s="15">
        <f>AE122*$S$168</f>
        <v>73780000</v>
      </c>
      <c r="AG122" s="192"/>
      <c r="AH122" s="192"/>
      <c r="AI122" s="192"/>
      <c r="AJ122" s="192"/>
    </row>
    <row r="123" spans="2:36" ht="13.8" customHeight="1" x14ac:dyDescent="0.25">
      <c r="B123" s="191"/>
      <c r="C123" s="12">
        <v>224</v>
      </c>
      <c r="D123" s="81" t="s">
        <v>90</v>
      </c>
      <c r="E123" s="12">
        <v>1</v>
      </c>
      <c r="F123" s="86" t="s">
        <v>11</v>
      </c>
      <c r="G123" s="12">
        <v>62.6</v>
      </c>
      <c r="H123" s="12"/>
      <c r="I123" s="12">
        <v>0</v>
      </c>
      <c r="J123" s="12">
        <f t="shared" si="182"/>
        <v>62.6</v>
      </c>
      <c r="L123" s="17" t="s">
        <v>10</v>
      </c>
      <c r="N123" s="14">
        <v>1850</v>
      </c>
      <c r="O123" s="15">
        <f t="shared" si="183"/>
        <v>740000</v>
      </c>
      <c r="P123" s="16">
        <f>+J123*N123</f>
        <v>115810</v>
      </c>
      <c r="Q123" s="15">
        <f t="shared" si="184"/>
        <v>46324000</v>
      </c>
      <c r="S123" s="14">
        <f t="shared" si="185"/>
        <v>1950</v>
      </c>
      <c r="T123" s="15">
        <f t="shared" si="186"/>
        <v>780000</v>
      </c>
      <c r="U123" s="16">
        <f>+J123*S123</f>
        <v>122070</v>
      </c>
      <c r="V123" s="15">
        <f t="shared" si="187"/>
        <v>48828000</v>
      </c>
      <c r="X123" s="14">
        <f t="shared" si="190"/>
        <v>2050</v>
      </c>
      <c r="Y123" s="15">
        <f t="shared" si="188"/>
        <v>820000</v>
      </c>
      <c r="Z123" s="15">
        <f>+J123*X123</f>
        <v>128330</v>
      </c>
      <c r="AA123" s="15">
        <f t="shared" si="189"/>
        <v>51332000</v>
      </c>
      <c r="AC123" s="14">
        <f t="shared" si="191"/>
        <v>2125</v>
      </c>
      <c r="AD123" s="15">
        <f>AC123*$S$168</f>
        <v>850000</v>
      </c>
      <c r="AE123" s="15">
        <f>G123*AC123+(H123+I123)*AC123/2</f>
        <v>133025</v>
      </c>
      <c r="AF123" s="15">
        <f>AE123*$S$168</f>
        <v>53210000</v>
      </c>
      <c r="AG123" s="192"/>
      <c r="AH123" s="192"/>
      <c r="AI123" s="192"/>
      <c r="AJ123" s="192"/>
    </row>
    <row r="124" spans="2:36" x14ac:dyDescent="0.25">
      <c r="C124" s="18"/>
      <c r="D124" s="82"/>
      <c r="E124" s="18"/>
      <c r="F124" s="87"/>
      <c r="G124" s="19">
        <f>SUM(G118:G123)</f>
        <v>486</v>
      </c>
      <c r="H124" s="19">
        <f>SUM(H118:I123)</f>
        <v>0</v>
      </c>
      <c r="I124" s="19">
        <f>SUM(I118:I123)</f>
        <v>0</v>
      </c>
      <c r="J124" s="19">
        <f>SUM(J118:J123)</f>
        <v>486</v>
      </c>
      <c r="N124" s="104">
        <f>+P124/J124</f>
        <v>1861.0133744855966</v>
      </c>
      <c r="O124" s="20"/>
      <c r="P124" s="21">
        <f>SUM(P118:P123)</f>
        <v>904452.5</v>
      </c>
      <c r="Q124" s="21">
        <f>SUM(Q118:Q123)</f>
        <v>361781000</v>
      </c>
      <c r="S124" s="104">
        <f>+U124/J124</f>
        <v>1961.0133744855966</v>
      </c>
      <c r="T124" s="20"/>
      <c r="U124" s="21">
        <f>SUM(U118:U123)</f>
        <v>953052.5</v>
      </c>
      <c r="V124" s="21">
        <f>SUM(V118:V123)</f>
        <v>381221000</v>
      </c>
      <c r="X124" s="104">
        <f>+Z124/J124</f>
        <v>2061.0133744855966</v>
      </c>
      <c r="Y124" s="20">
        <f t="shared" si="188"/>
        <v>824405.34979423869</v>
      </c>
      <c r="Z124" s="21">
        <f>SUM(Z118:Z123)</f>
        <v>1001652.5</v>
      </c>
      <c r="AA124" s="21">
        <f>SUM(AA118:AA123)</f>
        <v>400661000</v>
      </c>
      <c r="AC124" s="2">
        <f t="shared" si="191"/>
        <v>2136.0133744855966</v>
      </c>
      <c r="AD124" s="20">
        <f>AC124*$S$168</f>
        <v>854405.34979423869</v>
      </c>
      <c r="AE124" s="21">
        <f>SUM(AE118:AE123)</f>
        <v>610847.5</v>
      </c>
      <c r="AF124" s="21">
        <f>SUM(AF118:AF123)</f>
        <v>244339000</v>
      </c>
      <c r="AG124" s="193"/>
      <c r="AH124" s="193"/>
      <c r="AI124" s="193"/>
      <c r="AJ124" s="193"/>
    </row>
    <row r="125" spans="2:36" x14ac:dyDescent="0.25">
      <c r="C125" s="18"/>
      <c r="D125" s="18"/>
      <c r="E125" s="18"/>
      <c r="G125" s="19"/>
      <c r="H125" s="19"/>
      <c r="I125" s="19"/>
      <c r="J125" s="19"/>
      <c r="N125" s="2"/>
      <c r="O125" s="20"/>
      <c r="P125" s="21"/>
      <c r="Q125" s="21"/>
      <c r="S125" s="2"/>
      <c r="T125" s="20"/>
      <c r="U125" s="21"/>
      <c r="V125" s="21"/>
      <c r="X125" s="2"/>
      <c r="Y125" s="20"/>
      <c r="Z125" s="21"/>
      <c r="AA125" s="21"/>
      <c r="AC125" s="2"/>
      <c r="AD125" s="20"/>
      <c r="AE125" s="21"/>
      <c r="AF125" s="21"/>
      <c r="AG125" s="2"/>
      <c r="AH125" s="2"/>
      <c r="AI125" s="2"/>
      <c r="AJ125" s="2"/>
    </row>
    <row r="126" spans="2:36" ht="13.8" customHeight="1" x14ac:dyDescent="0.25">
      <c r="B126" s="191">
        <v>17</v>
      </c>
      <c r="C126" s="12">
        <v>225</v>
      </c>
      <c r="D126" s="81" t="s">
        <v>90</v>
      </c>
      <c r="E126" s="12">
        <v>1</v>
      </c>
      <c r="F126" s="86" t="s">
        <v>11</v>
      </c>
      <c r="G126" s="12">
        <v>68.900000000000006</v>
      </c>
      <c r="H126" s="12"/>
      <c r="I126" s="12">
        <v>0</v>
      </c>
      <c r="J126" s="12">
        <f t="shared" ref="J126:J131" si="195">G126+H126</f>
        <v>68.900000000000006</v>
      </c>
      <c r="L126" s="13" t="s">
        <v>9</v>
      </c>
      <c r="N126" s="14">
        <v>1850</v>
      </c>
      <c r="O126" s="15">
        <f t="shared" ref="O126:O131" si="196">N126*$S$168</f>
        <v>740000</v>
      </c>
      <c r="P126" s="16">
        <f>+J126*N126</f>
        <v>127465.00000000001</v>
      </c>
      <c r="Q126" s="15">
        <f t="shared" ref="Q126:Q131" si="197">P126*$S$168</f>
        <v>50986000.000000007</v>
      </c>
      <c r="S126" s="14">
        <f t="shared" ref="S126:S131" si="198">N126+100</f>
        <v>1950</v>
      </c>
      <c r="T126" s="15">
        <f t="shared" ref="T126:T131" si="199">S126*$S$168</f>
        <v>780000</v>
      </c>
      <c r="U126" s="16">
        <f>+J126*S126</f>
        <v>134355</v>
      </c>
      <c r="V126" s="15">
        <f t="shared" ref="V126:V131" si="200">U126*$S$168</f>
        <v>53742000</v>
      </c>
      <c r="X126" s="14">
        <f>+S126+100</f>
        <v>2050</v>
      </c>
      <c r="Y126" s="15">
        <f t="shared" ref="Y126:Y132" si="201">X126*$S$168</f>
        <v>820000</v>
      </c>
      <c r="Z126" s="15">
        <f>+J126*X126</f>
        <v>141245</v>
      </c>
      <c r="AA126" s="15">
        <f t="shared" ref="AA126:AA131" si="202">Z126*$S$168</f>
        <v>56498000</v>
      </c>
      <c r="AC126" s="14">
        <f>X126+75</f>
        <v>2125</v>
      </c>
      <c r="AD126" s="15">
        <f>AC126*$S$168</f>
        <v>850000</v>
      </c>
      <c r="AE126" s="15">
        <f>G126*AC126+(H126+I126)*AC126/2</f>
        <v>146412.5</v>
      </c>
      <c r="AF126" s="15">
        <f>AE126*$S$168</f>
        <v>58565000</v>
      </c>
      <c r="AG126" s="192"/>
      <c r="AH126" s="192"/>
      <c r="AI126" s="192"/>
      <c r="AJ126" s="192"/>
    </row>
    <row r="127" spans="2:36" ht="13.8" customHeight="1" x14ac:dyDescent="0.25">
      <c r="B127" s="191"/>
      <c r="C127" s="12">
        <v>226</v>
      </c>
      <c r="D127" s="81" t="s">
        <v>26</v>
      </c>
      <c r="E127" s="12">
        <v>1</v>
      </c>
      <c r="F127" s="86" t="s">
        <v>8</v>
      </c>
      <c r="G127" s="12">
        <v>66.8</v>
      </c>
      <c r="H127" s="12"/>
      <c r="I127" s="12">
        <v>0</v>
      </c>
      <c r="J127" s="12">
        <f t="shared" si="195"/>
        <v>66.8</v>
      </c>
      <c r="L127" s="17" t="s">
        <v>10</v>
      </c>
      <c r="N127" s="14">
        <v>1925</v>
      </c>
      <c r="O127" s="15">
        <f t="shared" si="196"/>
        <v>770000</v>
      </c>
      <c r="P127" s="16">
        <f>+J127*N127</f>
        <v>128590</v>
      </c>
      <c r="Q127" s="15">
        <f t="shared" si="197"/>
        <v>51436000</v>
      </c>
      <c r="S127" s="14">
        <f t="shared" si="198"/>
        <v>2025</v>
      </c>
      <c r="T127" s="15">
        <f t="shared" si="199"/>
        <v>810000</v>
      </c>
      <c r="U127" s="16">
        <f>+J127*S127</f>
        <v>135270</v>
      </c>
      <c r="V127" s="15">
        <f t="shared" si="200"/>
        <v>54108000</v>
      </c>
      <c r="X127" s="14">
        <f t="shared" ref="X127:X131" si="203">+S127+100</f>
        <v>2125</v>
      </c>
      <c r="Y127" s="15">
        <f t="shared" si="201"/>
        <v>850000</v>
      </c>
      <c r="Z127" s="15">
        <f>+J127*X127</f>
        <v>141950</v>
      </c>
      <c r="AA127" s="15">
        <f t="shared" si="202"/>
        <v>56780000</v>
      </c>
      <c r="AC127" s="14">
        <f t="shared" ref="AC127" si="204">X127+75</f>
        <v>2200</v>
      </c>
      <c r="AD127" s="15">
        <f>AC127*$S$168</f>
        <v>880000</v>
      </c>
      <c r="AE127" s="15">
        <f>G127*AC127+(H127+I127)*AC127/2</f>
        <v>146960</v>
      </c>
      <c r="AF127" s="15">
        <f>AE127*$S$168</f>
        <v>58784000</v>
      </c>
      <c r="AG127" s="192"/>
      <c r="AH127" s="192"/>
      <c r="AI127" s="192"/>
      <c r="AJ127" s="192"/>
    </row>
    <row r="128" spans="2:36" ht="13.8" customHeight="1" x14ac:dyDescent="0.25">
      <c r="B128" s="191"/>
      <c r="C128" s="12">
        <v>227</v>
      </c>
      <c r="D128" s="81" t="s">
        <v>26</v>
      </c>
      <c r="E128" s="12">
        <v>2</v>
      </c>
      <c r="F128" s="86"/>
      <c r="G128" s="12">
        <v>83.1</v>
      </c>
      <c r="H128" s="12"/>
      <c r="I128" s="12"/>
      <c r="J128" s="12">
        <f t="shared" si="195"/>
        <v>83.1</v>
      </c>
      <c r="L128" s="17"/>
      <c r="N128" s="14">
        <v>1925</v>
      </c>
      <c r="O128" s="15">
        <f t="shared" si="196"/>
        <v>770000</v>
      </c>
      <c r="P128" s="16">
        <f t="shared" ref="P128:P129" si="205">+J128*N128</f>
        <v>159967.5</v>
      </c>
      <c r="Q128" s="15">
        <f t="shared" si="197"/>
        <v>63987000</v>
      </c>
      <c r="S128" s="14">
        <f t="shared" si="198"/>
        <v>2025</v>
      </c>
      <c r="T128" s="15">
        <f t="shared" si="199"/>
        <v>810000</v>
      </c>
      <c r="U128" s="16">
        <f t="shared" ref="U128:U129" si="206">+J128*S128</f>
        <v>168277.5</v>
      </c>
      <c r="V128" s="15">
        <f t="shared" si="200"/>
        <v>67311000</v>
      </c>
      <c r="X128" s="14">
        <f t="shared" si="203"/>
        <v>2125</v>
      </c>
      <c r="Y128" s="15">
        <f t="shared" si="201"/>
        <v>850000</v>
      </c>
      <c r="Z128" s="15">
        <f t="shared" ref="Z128:Z129" si="207">+J128*X128</f>
        <v>176587.5</v>
      </c>
      <c r="AA128" s="15">
        <f t="shared" si="202"/>
        <v>70635000</v>
      </c>
      <c r="AC128" s="14"/>
      <c r="AD128" s="15"/>
      <c r="AE128" s="15"/>
      <c r="AF128" s="15"/>
      <c r="AG128" s="22"/>
      <c r="AH128" s="22"/>
      <c r="AI128" s="22"/>
      <c r="AJ128" s="22"/>
    </row>
    <row r="129" spans="2:36" ht="13.8" customHeight="1" x14ac:dyDescent="0.25">
      <c r="B129" s="191"/>
      <c r="C129" s="12">
        <v>228</v>
      </c>
      <c r="D129" s="81" t="s">
        <v>90</v>
      </c>
      <c r="E129" s="12">
        <v>2</v>
      </c>
      <c r="F129" s="86"/>
      <c r="G129" s="12">
        <v>117.8</v>
      </c>
      <c r="H129" s="12"/>
      <c r="I129" s="12"/>
      <c r="J129" s="12">
        <f t="shared" si="195"/>
        <v>117.8</v>
      </c>
      <c r="L129" s="17"/>
      <c r="N129" s="14">
        <v>1800</v>
      </c>
      <c r="O129" s="15">
        <f t="shared" si="196"/>
        <v>720000</v>
      </c>
      <c r="P129" s="16">
        <f t="shared" si="205"/>
        <v>212040</v>
      </c>
      <c r="Q129" s="15">
        <f t="shared" si="197"/>
        <v>84816000</v>
      </c>
      <c r="S129" s="14">
        <f t="shared" si="198"/>
        <v>1900</v>
      </c>
      <c r="T129" s="15">
        <f t="shared" si="199"/>
        <v>760000</v>
      </c>
      <c r="U129" s="16">
        <f t="shared" si="206"/>
        <v>223820</v>
      </c>
      <c r="V129" s="15">
        <f t="shared" si="200"/>
        <v>89528000</v>
      </c>
      <c r="X129" s="14">
        <f t="shared" si="203"/>
        <v>2000</v>
      </c>
      <c r="Y129" s="15">
        <f t="shared" si="201"/>
        <v>800000</v>
      </c>
      <c r="Z129" s="15">
        <f t="shared" si="207"/>
        <v>235600</v>
      </c>
      <c r="AA129" s="15">
        <f t="shared" si="202"/>
        <v>94240000</v>
      </c>
      <c r="AC129" s="14"/>
      <c r="AD129" s="15"/>
      <c r="AE129" s="15"/>
      <c r="AF129" s="15"/>
      <c r="AG129" s="22"/>
      <c r="AH129" s="22"/>
      <c r="AI129" s="22"/>
      <c r="AJ129" s="22"/>
    </row>
    <row r="130" spans="2:36" ht="13.8" customHeight="1" x14ac:dyDescent="0.25">
      <c r="B130" s="191"/>
      <c r="C130" s="12">
        <v>229</v>
      </c>
      <c r="D130" s="81" t="s">
        <v>90</v>
      </c>
      <c r="E130" s="12">
        <v>2</v>
      </c>
      <c r="F130" s="86" t="s">
        <v>8</v>
      </c>
      <c r="G130" s="12">
        <v>86.8</v>
      </c>
      <c r="H130" s="12"/>
      <c r="I130" s="12">
        <v>0</v>
      </c>
      <c r="J130" s="12">
        <f t="shared" si="195"/>
        <v>86.8</v>
      </c>
      <c r="L130" s="17" t="s">
        <v>10</v>
      </c>
      <c r="N130" s="14">
        <v>1850</v>
      </c>
      <c r="O130" s="15">
        <f t="shared" si="196"/>
        <v>740000</v>
      </c>
      <c r="P130" s="16">
        <f>+J130*N130</f>
        <v>160580</v>
      </c>
      <c r="Q130" s="15">
        <f t="shared" si="197"/>
        <v>64232000</v>
      </c>
      <c r="S130" s="14">
        <f t="shared" si="198"/>
        <v>1950</v>
      </c>
      <c r="T130" s="15">
        <f t="shared" si="199"/>
        <v>780000</v>
      </c>
      <c r="U130" s="16">
        <f>+J130*S130</f>
        <v>169260</v>
      </c>
      <c r="V130" s="15">
        <f t="shared" si="200"/>
        <v>67704000</v>
      </c>
      <c r="X130" s="14">
        <f t="shared" si="203"/>
        <v>2050</v>
      </c>
      <c r="Y130" s="15">
        <f t="shared" si="201"/>
        <v>820000</v>
      </c>
      <c r="Z130" s="15">
        <f>+J130*X130</f>
        <v>177940</v>
      </c>
      <c r="AA130" s="15">
        <f t="shared" si="202"/>
        <v>71176000</v>
      </c>
      <c r="AC130" s="14">
        <f t="shared" ref="AC130:AC132" si="208">X130+75</f>
        <v>2125</v>
      </c>
      <c r="AD130" s="15">
        <f>AC130*$S$168</f>
        <v>850000</v>
      </c>
      <c r="AE130" s="15">
        <f>G130*AC130+(H130+I130)*AC130/2</f>
        <v>184450</v>
      </c>
      <c r="AF130" s="15">
        <f>AE130*$S$168</f>
        <v>73780000</v>
      </c>
      <c r="AG130" s="192"/>
      <c r="AH130" s="192"/>
      <c r="AI130" s="192"/>
      <c r="AJ130" s="192"/>
    </row>
    <row r="131" spans="2:36" ht="13.8" customHeight="1" x14ac:dyDescent="0.25">
      <c r="B131" s="191"/>
      <c r="C131" s="12">
        <v>230</v>
      </c>
      <c r="D131" s="81" t="s">
        <v>90</v>
      </c>
      <c r="E131" s="12">
        <v>1</v>
      </c>
      <c r="F131" s="86" t="s">
        <v>11</v>
      </c>
      <c r="G131" s="12">
        <v>62.6</v>
      </c>
      <c r="H131" s="12"/>
      <c r="I131" s="12">
        <v>0</v>
      </c>
      <c r="J131" s="12">
        <f t="shared" si="195"/>
        <v>62.6</v>
      </c>
      <c r="L131" s="17" t="s">
        <v>10</v>
      </c>
      <c r="N131" s="14">
        <v>1850</v>
      </c>
      <c r="O131" s="15">
        <f t="shared" si="196"/>
        <v>740000</v>
      </c>
      <c r="P131" s="16">
        <f>+J131*N131</f>
        <v>115810</v>
      </c>
      <c r="Q131" s="15">
        <f t="shared" si="197"/>
        <v>46324000</v>
      </c>
      <c r="S131" s="14">
        <f t="shared" si="198"/>
        <v>1950</v>
      </c>
      <c r="T131" s="15">
        <f t="shared" si="199"/>
        <v>780000</v>
      </c>
      <c r="U131" s="16">
        <f>+J131*S131</f>
        <v>122070</v>
      </c>
      <c r="V131" s="15">
        <f t="shared" si="200"/>
        <v>48828000</v>
      </c>
      <c r="X131" s="14">
        <f t="shared" si="203"/>
        <v>2050</v>
      </c>
      <c r="Y131" s="15">
        <f t="shared" si="201"/>
        <v>820000</v>
      </c>
      <c r="Z131" s="15">
        <f>+J131*X131</f>
        <v>128330</v>
      </c>
      <c r="AA131" s="15">
        <f t="shared" si="202"/>
        <v>51332000</v>
      </c>
      <c r="AC131" s="14">
        <f t="shared" si="208"/>
        <v>2125</v>
      </c>
      <c r="AD131" s="15">
        <f>AC131*$S$168</f>
        <v>850000</v>
      </c>
      <c r="AE131" s="15">
        <f>G131*AC131+(H131+I131)*AC131/2</f>
        <v>133025</v>
      </c>
      <c r="AF131" s="15">
        <f>AE131*$S$168</f>
        <v>53210000</v>
      </c>
      <c r="AG131" s="192"/>
      <c r="AH131" s="192"/>
      <c r="AI131" s="192"/>
      <c r="AJ131" s="192"/>
    </row>
    <row r="132" spans="2:36" x14ac:dyDescent="0.25">
      <c r="C132" s="18"/>
      <c r="D132" s="82"/>
      <c r="E132" s="18"/>
      <c r="F132" s="87"/>
      <c r="G132" s="19">
        <f>SUM(G126:G131)</f>
        <v>486</v>
      </c>
      <c r="H132" s="19">
        <f>SUM(H126:I131)</f>
        <v>0</v>
      </c>
      <c r="I132" s="19">
        <f>SUM(I126:I131)</f>
        <v>0</v>
      </c>
      <c r="J132" s="19">
        <f>SUM(J126:J131)</f>
        <v>486</v>
      </c>
      <c r="N132" s="104">
        <f>+P132/J132</f>
        <v>1861.0133744855966</v>
      </c>
      <c r="O132" s="20"/>
      <c r="P132" s="21">
        <f>SUM(P126:P131)</f>
        <v>904452.5</v>
      </c>
      <c r="Q132" s="21">
        <f>SUM(Q126:Q131)</f>
        <v>361781000</v>
      </c>
      <c r="S132" s="104">
        <f>+U132/J132</f>
        <v>1961.0133744855966</v>
      </c>
      <c r="T132" s="20"/>
      <c r="U132" s="21">
        <f>SUM(U126:U131)</f>
        <v>953052.5</v>
      </c>
      <c r="V132" s="21">
        <f>SUM(V126:V131)</f>
        <v>381221000</v>
      </c>
      <c r="X132" s="104">
        <f>+Z132/J132</f>
        <v>2061.0133744855966</v>
      </c>
      <c r="Y132" s="20">
        <f t="shared" si="201"/>
        <v>824405.34979423869</v>
      </c>
      <c r="Z132" s="21">
        <f>SUM(Z126:Z131)</f>
        <v>1001652.5</v>
      </c>
      <c r="AA132" s="21">
        <f>SUM(AA126:AA131)</f>
        <v>400661000</v>
      </c>
      <c r="AC132" s="2">
        <f t="shared" si="208"/>
        <v>2136.0133744855966</v>
      </c>
      <c r="AD132" s="20">
        <f>AC132*$S$168</f>
        <v>854405.34979423869</v>
      </c>
      <c r="AE132" s="21">
        <f>SUM(AE126:AE131)</f>
        <v>610847.5</v>
      </c>
      <c r="AF132" s="21">
        <f>SUM(AF126:AF131)</f>
        <v>244339000</v>
      </c>
      <c r="AG132" s="193"/>
      <c r="AH132" s="193"/>
      <c r="AI132" s="193"/>
      <c r="AJ132" s="193"/>
    </row>
    <row r="133" spans="2:36" x14ac:dyDescent="0.25">
      <c r="C133" s="18"/>
      <c r="D133" s="82"/>
      <c r="E133" s="18"/>
      <c r="F133" s="87"/>
      <c r="G133" s="19"/>
      <c r="H133" s="19"/>
      <c r="I133" s="19"/>
      <c r="J133" s="19"/>
      <c r="N133" s="104"/>
      <c r="O133" s="20"/>
      <c r="P133" s="21"/>
      <c r="Q133" s="21"/>
      <c r="S133" s="104"/>
      <c r="T133" s="20"/>
      <c r="U133" s="21"/>
      <c r="V133" s="21"/>
      <c r="X133" s="104"/>
      <c r="Y133" s="20"/>
      <c r="Z133" s="21"/>
      <c r="AA133" s="21"/>
      <c r="AC133" s="2"/>
      <c r="AD133" s="20"/>
      <c r="AE133" s="21"/>
      <c r="AF133" s="21"/>
      <c r="AG133" s="2"/>
      <c r="AH133" s="2"/>
      <c r="AI133" s="2"/>
      <c r="AJ133" s="2"/>
    </row>
    <row r="134" spans="2:36" ht="13.8" customHeight="1" x14ac:dyDescent="0.25">
      <c r="B134" s="191">
        <v>18</v>
      </c>
      <c r="C134" s="12">
        <v>231</v>
      </c>
      <c r="D134" s="81" t="s">
        <v>90</v>
      </c>
      <c r="E134" s="12">
        <v>1</v>
      </c>
      <c r="F134" s="86" t="s">
        <v>11</v>
      </c>
      <c r="G134" s="12">
        <v>68.900000000000006</v>
      </c>
      <c r="H134" s="12"/>
      <c r="I134" s="12">
        <v>0</v>
      </c>
      <c r="J134" s="12">
        <f t="shared" ref="J134:J139" si="209">G134+H134</f>
        <v>68.900000000000006</v>
      </c>
      <c r="L134" s="13" t="s">
        <v>9</v>
      </c>
      <c r="N134" s="14">
        <v>1900</v>
      </c>
      <c r="O134" s="15">
        <f t="shared" ref="O134:O139" si="210">N134*$S$168</f>
        <v>760000</v>
      </c>
      <c r="P134" s="16">
        <f>+J134*N134</f>
        <v>130910.00000000001</v>
      </c>
      <c r="Q134" s="15">
        <f t="shared" ref="Q134:Q139" si="211">P134*$S$168</f>
        <v>52364000.000000007</v>
      </c>
      <c r="S134" s="14">
        <f t="shared" ref="S134:S139" si="212">N134+100</f>
        <v>2000</v>
      </c>
      <c r="T134" s="15">
        <f t="shared" ref="T134:T139" si="213">S134*$S$168</f>
        <v>800000</v>
      </c>
      <c r="U134" s="16">
        <f>+J134*S134</f>
        <v>137800</v>
      </c>
      <c r="V134" s="15">
        <f t="shared" ref="V134:V139" si="214">U134*$S$168</f>
        <v>55120000</v>
      </c>
      <c r="X134" s="14">
        <f>+S134+100</f>
        <v>2100</v>
      </c>
      <c r="Y134" s="15">
        <f t="shared" ref="Y134:Y140" si="215">X134*$S$168</f>
        <v>840000</v>
      </c>
      <c r="Z134" s="15">
        <f>+J134*X134</f>
        <v>144690</v>
      </c>
      <c r="AA134" s="15">
        <f t="shared" ref="AA134:AA139" si="216">Z134*$S$168</f>
        <v>57876000</v>
      </c>
      <c r="AC134" s="14">
        <f>X134+75</f>
        <v>2175</v>
      </c>
      <c r="AD134" s="15">
        <f>AC134*$S$168</f>
        <v>870000</v>
      </c>
      <c r="AE134" s="15">
        <f>G134*AC134+(H134+I134)*AC134/2</f>
        <v>149857.5</v>
      </c>
      <c r="AF134" s="15">
        <f>AE134*$S$168</f>
        <v>59943000</v>
      </c>
      <c r="AG134" s="192"/>
      <c r="AH134" s="192"/>
      <c r="AI134" s="192"/>
      <c r="AJ134" s="192"/>
    </row>
    <row r="135" spans="2:36" ht="13.8" customHeight="1" x14ac:dyDescent="0.25">
      <c r="B135" s="191"/>
      <c r="C135" s="12">
        <v>232</v>
      </c>
      <c r="D135" s="81" t="s">
        <v>26</v>
      </c>
      <c r="E135" s="12">
        <v>1</v>
      </c>
      <c r="F135" s="86" t="s">
        <v>8</v>
      </c>
      <c r="G135" s="12">
        <v>66.8</v>
      </c>
      <c r="H135" s="12"/>
      <c r="I135" s="12">
        <v>0</v>
      </c>
      <c r="J135" s="12">
        <f t="shared" si="209"/>
        <v>66.8</v>
      </c>
      <c r="L135" s="17" t="s">
        <v>10</v>
      </c>
      <c r="N135" s="14">
        <v>1975</v>
      </c>
      <c r="O135" s="15">
        <f t="shared" si="210"/>
        <v>790000</v>
      </c>
      <c r="P135" s="16">
        <f>+J135*N135</f>
        <v>131930</v>
      </c>
      <c r="Q135" s="15">
        <f t="shared" si="211"/>
        <v>52772000</v>
      </c>
      <c r="S135" s="14">
        <f t="shared" si="212"/>
        <v>2075</v>
      </c>
      <c r="T135" s="15">
        <f t="shared" si="213"/>
        <v>830000</v>
      </c>
      <c r="U135" s="16">
        <f>+J135*S135</f>
        <v>138610</v>
      </c>
      <c r="V135" s="15">
        <f t="shared" si="214"/>
        <v>55444000</v>
      </c>
      <c r="X135" s="14">
        <f t="shared" ref="X135:X139" si="217">+S135+100</f>
        <v>2175</v>
      </c>
      <c r="Y135" s="15">
        <f t="shared" si="215"/>
        <v>870000</v>
      </c>
      <c r="Z135" s="15">
        <f>+J135*X135</f>
        <v>145290</v>
      </c>
      <c r="AA135" s="15">
        <f t="shared" si="216"/>
        <v>58116000</v>
      </c>
      <c r="AC135" s="14">
        <f t="shared" ref="AC135" si="218">X135+75</f>
        <v>2250</v>
      </c>
      <c r="AD135" s="15">
        <f>AC135*$S$168</f>
        <v>900000</v>
      </c>
      <c r="AE135" s="15">
        <f>G135*AC135+(H135+I135)*AC135/2</f>
        <v>150300</v>
      </c>
      <c r="AF135" s="15">
        <f>AE135*$S$168</f>
        <v>60120000</v>
      </c>
      <c r="AG135" s="192"/>
      <c r="AH135" s="192"/>
      <c r="AI135" s="192"/>
      <c r="AJ135" s="192"/>
    </row>
    <row r="136" spans="2:36" ht="13.8" customHeight="1" x14ac:dyDescent="0.25">
      <c r="B136" s="191"/>
      <c r="C136" s="12">
        <v>233</v>
      </c>
      <c r="D136" s="81" t="s">
        <v>26</v>
      </c>
      <c r="E136" s="12">
        <v>2</v>
      </c>
      <c r="F136" s="86"/>
      <c r="G136" s="12">
        <v>83.1</v>
      </c>
      <c r="H136" s="12"/>
      <c r="I136" s="12"/>
      <c r="J136" s="12">
        <f t="shared" si="209"/>
        <v>83.1</v>
      </c>
      <c r="L136" s="17"/>
      <c r="N136" s="14">
        <v>1975</v>
      </c>
      <c r="O136" s="15">
        <f t="shared" si="210"/>
        <v>790000</v>
      </c>
      <c r="P136" s="16">
        <f t="shared" ref="P136:P137" si="219">+J136*N136</f>
        <v>164122.5</v>
      </c>
      <c r="Q136" s="15">
        <f t="shared" si="211"/>
        <v>65649000</v>
      </c>
      <c r="S136" s="14">
        <f t="shared" si="212"/>
        <v>2075</v>
      </c>
      <c r="T136" s="15">
        <f t="shared" si="213"/>
        <v>830000</v>
      </c>
      <c r="U136" s="16">
        <f t="shared" ref="U136:U137" si="220">+J136*S136</f>
        <v>172432.5</v>
      </c>
      <c r="V136" s="15">
        <f t="shared" si="214"/>
        <v>68973000</v>
      </c>
      <c r="X136" s="14">
        <f t="shared" si="217"/>
        <v>2175</v>
      </c>
      <c r="Y136" s="15">
        <f t="shared" si="215"/>
        <v>870000</v>
      </c>
      <c r="Z136" s="15">
        <f t="shared" ref="Z136:Z137" si="221">+J136*X136</f>
        <v>180742.5</v>
      </c>
      <c r="AA136" s="15">
        <f t="shared" si="216"/>
        <v>72297000</v>
      </c>
      <c r="AC136" s="14"/>
      <c r="AD136" s="15"/>
      <c r="AE136" s="15"/>
      <c r="AF136" s="15"/>
      <c r="AG136" s="22"/>
      <c r="AH136" s="22"/>
      <c r="AI136" s="22"/>
      <c r="AJ136" s="22"/>
    </row>
    <row r="137" spans="2:36" ht="13.8" customHeight="1" x14ac:dyDescent="0.25">
      <c r="B137" s="191"/>
      <c r="C137" s="12">
        <v>234</v>
      </c>
      <c r="D137" s="81" t="s">
        <v>90</v>
      </c>
      <c r="E137" s="12">
        <v>2</v>
      </c>
      <c r="F137" s="86"/>
      <c r="G137" s="12">
        <v>117.8</v>
      </c>
      <c r="H137" s="12"/>
      <c r="I137" s="12"/>
      <c r="J137" s="12">
        <f t="shared" si="209"/>
        <v>117.8</v>
      </c>
      <c r="L137" s="17"/>
      <c r="N137" s="14">
        <v>1850</v>
      </c>
      <c r="O137" s="15">
        <f t="shared" si="210"/>
        <v>740000</v>
      </c>
      <c r="P137" s="16">
        <f t="shared" si="219"/>
        <v>217930</v>
      </c>
      <c r="Q137" s="15">
        <f t="shared" si="211"/>
        <v>87172000</v>
      </c>
      <c r="S137" s="14">
        <f t="shared" si="212"/>
        <v>1950</v>
      </c>
      <c r="T137" s="15">
        <f t="shared" si="213"/>
        <v>780000</v>
      </c>
      <c r="U137" s="16">
        <f t="shared" si="220"/>
        <v>229710</v>
      </c>
      <c r="V137" s="15">
        <f t="shared" si="214"/>
        <v>91884000</v>
      </c>
      <c r="X137" s="14">
        <f t="shared" si="217"/>
        <v>2050</v>
      </c>
      <c r="Y137" s="15">
        <f t="shared" si="215"/>
        <v>820000</v>
      </c>
      <c r="Z137" s="15">
        <f t="shared" si="221"/>
        <v>241490</v>
      </c>
      <c r="AA137" s="15">
        <f t="shared" si="216"/>
        <v>96596000</v>
      </c>
      <c r="AC137" s="14"/>
      <c r="AD137" s="15"/>
      <c r="AE137" s="15"/>
      <c r="AF137" s="15"/>
      <c r="AG137" s="22"/>
      <c r="AH137" s="22"/>
      <c r="AI137" s="22"/>
      <c r="AJ137" s="22"/>
    </row>
    <row r="138" spans="2:36" ht="13.8" customHeight="1" x14ac:dyDescent="0.25">
      <c r="B138" s="191"/>
      <c r="C138" s="12">
        <v>235</v>
      </c>
      <c r="D138" s="81" t="s">
        <v>90</v>
      </c>
      <c r="E138" s="12">
        <v>2</v>
      </c>
      <c r="F138" s="86" t="s">
        <v>8</v>
      </c>
      <c r="G138" s="12">
        <v>86.8</v>
      </c>
      <c r="H138" s="12"/>
      <c r="I138" s="12">
        <v>0</v>
      </c>
      <c r="J138" s="12">
        <f t="shared" si="209"/>
        <v>86.8</v>
      </c>
      <c r="L138" s="17" t="s">
        <v>10</v>
      </c>
      <c r="N138" s="14">
        <v>1900</v>
      </c>
      <c r="O138" s="15">
        <f t="shared" si="210"/>
        <v>760000</v>
      </c>
      <c r="P138" s="16">
        <f>+J138*N138</f>
        <v>164920</v>
      </c>
      <c r="Q138" s="15">
        <f t="shared" si="211"/>
        <v>65968000</v>
      </c>
      <c r="S138" s="14">
        <f t="shared" si="212"/>
        <v>2000</v>
      </c>
      <c r="T138" s="15">
        <f t="shared" si="213"/>
        <v>800000</v>
      </c>
      <c r="U138" s="16">
        <f>+J138*S138</f>
        <v>173600</v>
      </c>
      <c r="V138" s="15">
        <f t="shared" si="214"/>
        <v>69440000</v>
      </c>
      <c r="X138" s="14">
        <f t="shared" si="217"/>
        <v>2100</v>
      </c>
      <c r="Y138" s="15">
        <f t="shared" si="215"/>
        <v>840000</v>
      </c>
      <c r="Z138" s="15">
        <f>+J138*X138</f>
        <v>182280</v>
      </c>
      <c r="AA138" s="15">
        <f t="shared" si="216"/>
        <v>72912000</v>
      </c>
      <c r="AC138" s="14">
        <f t="shared" ref="AC138:AC140" si="222">X138+75</f>
        <v>2175</v>
      </c>
      <c r="AD138" s="15">
        <f>AC138*$S$168</f>
        <v>870000</v>
      </c>
      <c r="AE138" s="15">
        <f>G138*AC138+(H138+I138)*AC138/2</f>
        <v>188790</v>
      </c>
      <c r="AF138" s="15">
        <f>AE138*$S$168</f>
        <v>75516000</v>
      </c>
      <c r="AG138" s="192"/>
      <c r="AH138" s="192"/>
      <c r="AI138" s="192"/>
      <c r="AJ138" s="192"/>
    </row>
    <row r="139" spans="2:36" ht="13.8" customHeight="1" x14ac:dyDescent="0.25">
      <c r="B139" s="191"/>
      <c r="C139" s="12">
        <v>236</v>
      </c>
      <c r="D139" s="81" t="s">
        <v>90</v>
      </c>
      <c r="E139" s="12">
        <v>1</v>
      </c>
      <c r="F139" s="86" t="s">
        <v>11</v>
      </c>
      <c r="G139" s="12">
        <v>62.6</v>
      </c>
      <c r="H139" s="12"/>
      <c r="I139" s="12">
        <v>0</v>
      </c>
      <c r="J139" s="12">
        <f t="shared" si="209"/>
        <v>62.6</v>
      </c>
      <c r="L139" s="17" t="s">
        <v>10</v>
      </c>
      <c r="N139" s="14">
        <v>1900</v>
      </c>
      <c r="O139" s="15">
        <f t="shared" si="210"/>
        <v>760000</v>
      </c>
      <c r="P139" s="16">
        <f>+J139*N139</f>
        <v>118940</v>
      </c>
      <c r="Q139" s="15">
        <f t="shared" si="211"/>
        <v>47576000</v>
      </c>
      <c r="S139" s="14">
        <f t="shared" si="212"/>
        <v>2000</v>
      </c>
      <c r="T139" s="15">
        <f t="shared" si="213"/>
        <v>800000</v>
      </c>
      <c r="U139" s="16">
        <f>+J139*S139</f>
        <v>125200</v>
      </c>
      <c r="V139" s="15">
        <f t="shared" si="214"/>
        <v>50080000</v>
      </c>
      <c r="X139" s="14">
        <f t="shared" si="217"/>
        <v>2100</v>
      </c>
      <c r="Y139" s="15">
        <f t="shared" si="215"/>
        <v>840000</v>
      </c>
      <c r="Z139" s="15">
        <f>+J139*X139</f>
        <v>131460</v>
      </c>
      <c r="AA139" s="15">
        <f t="shared" si="216"/>
        <v>52584000</v>
      </c>
      <c r="AC139" s="14">
        <f t="shared" si="222"/>
        <v>2175</v>
      </c>
      <c r="AD139" s="15">
        <f>AC139*$S$168</f>
        <v>870000</v>
      </c>
      <c r="AE139" s="15">
        <f>G139*AC139+(H139+I139)*AC139/2</f>
        <v>136155</v>
      </c>
      <c r="AF139" s="15">
        <f>AE139*$S$168</f>
        <v>54462000</v>
      </c>
      <c r="AG139" s="192"/>
      <c r="AH139" s="192"/>
      <c r="AI139" s="192"/>
      <c r="AJ139" s="192"/>
    </row>
    <row r="140" spans="2:36" x14ac:dyDescent="0.25">
      <c r="C140" s="18"/>
      <c r="D140" s="82"/>
      <c r="E140" s="18"/>
      <c r="F140" s="87"/>
      <c r="G140" s="19">
        <f>SUM(G134:G139)</f>
        <v>486</v>
      </c>
      <c r="H140" s="19">
        <f>SUM(H134:I139)</f>
        <v>0</v>
      </c>
      <c r="I140" s="19">
        <f>SUM(I134:I139)</f>
        <v>0</v>
      </c>
      <c r="J140" s="19">
        <f>SUM(J134:J139)</f>
        <v>486</v>
      </c>
      <c r="N140" s="104">
        <f>+P140/J140</f>
        <v>1911.0133744855966</v>
      </c>
      <c r="O140" s="20"/>
      <c r="P140" s="21">
        <f>SUM(P134:P139)</f>
        <v>928752.5</v>
      </c>
      <c r="Q140" s="21">
        <f>SUM(Q134:Q139)</f>
        <v>371501000</v>
      </c>
      <c r="S140" s="104">
        <f>+U140/J140</f>
        <v>2011.0133744855966</v>
      </c>
      <c r="T140" s="20"/>
      <c r="U140" s="21">
        <f>SUM(U134:U139)</f>
        <v>977352.5</v>
      </c>
      <c r="V140" s="21">
        <f>SUM(V134:V139)</f>
        <v>390941000</v>
      </c>
      <c r="X140" s="104">
        <f>+Z140/J140</f>
        <v>2111.0133744855966</v>
      </c>
      <c r="Y140" s="20">
        <f t="shared" si="215"/>
        <v>844405.34979423869</v>
      </c>
      <c r="Z140" s="21">
        <f>SUM(Z134:Z139)</f>
        <v>1025952.5</v>
      </c>
      <c r="AA140" s="21">
        <f>SUM(AA134:AA139)</f>
        <v>410381000</v>
      </c>
      <c r="AC140" s="2">
        <f t="shared" si="222"/>
        <v>2186.0133744855966</v>
      </c>
      <c r="AD140" s="20">
        <f>AC140*$S$168</f>
        <v>874405.34979423869</v>
      </c>
      <c r="AE140" s="21">
        <f>SUM(AE134:AE139)</f>
        <v>625102.5</v>
      </c>
      <c r="AF140" s="21">
        <f>SUM(AF134:AF139)</f>
        <v>250041000</v>
      </c>
      <c r="AG140" s="193"/>
      <c r="AH140" s="193"/>
      <c r="AI140" s="193"/>
      <c r="AJ140" s="193"/>
    </row>
    <row r="141" spans="2:36" x14ac:dyDescent="0.25">
      <c r="C141" s="18"/>
      <c r="D141" s="82"/>
      <c r="E141" s="18"/>
      <c r="F141" s="87"/>
      <c r="G141" s="19"/>
      <c r="H141" s="19"/>
      <c r="I141" s="19"/>
      <c r="J141" s="19"/>
      <c r="N141" s="104"/>
      <c r="O141" s="20"/>
      <c r="P141" s="21"/>
      <c r="Q141" s="21"/>
      <c r="S141" s="104"/>
      <c r="T141" s="20"/>
      <c r="U141" s="21"/>
      <c r="V141" s="21"/>
      <c r="X141" s="104"/>
      <c r="Y141" s="20"/>
      <c r="Z141" s="21"/>
      <c r="AA141" s="21"/>
      <c r="AC141" s="2"/>
      <c r="AD141" s="20"/>
      <c r="AE141" s="21"/>
      <c r="AF141" s="21"/>
      <c r="AG141" s="2"/>
      <c r="AH141" s="2"/>
      <c r="AI141" s="2"/>
      <c r="AJ141" s="2"/>
    </row>
    <row r="142" spans="2:36" ht="13.8" customHeight="1" x14ac:dyDescent="0.25">
      <c r="B142" s="191">
        <v>19</v>
      </c>
      <c r="C142" s="12">
        <v>237</v>
      </c>
      <c r="D142" s="81" t="s">
        <v>90</v>
      </c>
      <c r="E142" s="12">
        <v>1</v>
      </c>
      <c r="F142" s="86" t="s">
        <v>11</v>
      </c>
      <c r="G142" s="12">
        <v>68.900000000000006</v>
      </c>
      <c r="H142" s="12"/>
      <c r="I142" s="12">
        <v>0</v>
      </c>
      <c r="J142" s="12">
        <f t="shared" ref="J142:J147" si="223">G142+H142</f>
        <v>68.900000000000006</v>
      </c>
      <c r="L142" s="13" t="s">
        <v>9</v>
      </c>
      <c r="N142" s="14">
        <v>1925</v>
      </c>
      <c r="O142" s="15">
        <f t="shared" ref="O142:O147" si="224">N142*$S$168</f>
        <v>770000</v>
      </c>
      <c r="P142" s="16">
        <f>+J142*N142</f>
        <v>132632.5</v>
      </c>
      <c r="Q142" s="15">
        <f t="shared" ref="Q142:Q147" si="225">P142*$S$168</f>
        <v>53053000</v>
      </c>
      <c r="S142" s="14">
        <f t="shared" ref="S142:S147" si="226">N142+100</f>
        <v>2025</v>
      </c>
      <c r="T142" s="15">
        <f t="shared" ref="T142:T147" si="227">S142*$S$168</f>
        <v>810000</v>
      </c>
      <c r="U142" s="16">
        <f>+J142*S142</f>
        <v>139522.5</v>
      </c>
      <c r="V142" s="15">
        <f t="shared" ref="V142:V147" si="228">U142*$S$168</f>
        <v>55809000</v>
      </c>
      <c r="X142" s="14">
        <f>+S142+100</f>
        <v>2125</v>
      </c>
      <c r="Y142" s="15">
        <f t="shared" ref="Y142:Y148" si="229">X142*$S$168</f>
        <v>850000</v>
      </c>
      <c r="Z142" s="15">
        <f>+J142*X142</f>
        <v>146412.5</v>
      </c>
      <c r="AA142" s="15">
        <f t="shared" ref="AA142:AA147" si="230">Z142*$S$168</f>
        <v>58565000</v>
      </c>
      <c r="AC142" s="14">
        <f>X142+75</f>
        <v>2200</v>
      </c>
      <c r="AD142" s="15">
        <f>AC142*$S$168</f>
        <v>880000</v>
      </c>
      <c r="AE142" s="15">
        <f>G142*AC142+(H142+I142)*AC142/2</f>
        <v>151580</v>
      </c>
      <c r="AF142" s="15">
        <f>AE142*$S$168</f>
        <v>60632000</v>
      </c>
      <c r="AG142" s="192"/>
      <c r="AH142" s="192"/>
      <c r="AI142" s="192"/>
      <c r="AJ142" s="192"/>
    </row>
    <row r="143" spans="2:36" ht="13.8" customHeight="1" x14ac:dyDescent="0.25">
      <c r="B143" s="191"/>
      <c r="C143" s="12">
        <v>238</v>
      </c>
      <c r="D143" s="81" t="s">
        <v>26</v>
      </c>
      <c r="E143" s="12">
        <v>1</v>
      </c>
      <c r="F143" s="86" t="s">
        <v>8</v>
      </c>
      <c r="G143" s="12">
        <v>66.8</v>
      </c>
      <c r="H143" s="12"/>
      <c r="I143" s="12">
        <v>0</v>
      </c>
      <c r="J143" s="12">
        <f t="shared" si="223"/>
        <v>66.8</v>
      </c>
      <c r="L143" s="17" t="s">
        <v>10</v>
      </c>
      <c r="N143" s="14">
        <v>2000</v>
      </c>
      <c r="O143" s="15">
        <f t="shared" si="224"/>
        <v>800000</v>
      </c>
      <c r="P143" s="16">
        <f>+J143*N143</f>
        <v>133600</v>
      </c>
      <c r="Q143" s="15">
        <f t="shared" si="225"/>
        <v>53440000</v>
      </c>
      <c r="S143" s="14">
        <f t="shared" si="226"/>
        <v>2100</v>
      </c>
      <c r="T143" s="15">
        <f t="shared" si="227"/>
        <v>840000</v>
      </c>
      <c r="U143" s="16">
        <f>+J143*S143</f>
        <v>140280</v>
      </c>
      <c r="V143" s="15">
        <f t="shared" si="228"/>
        <v>56112000</v>
      </c>
      <c r="X143" s="14">
        <f t="shared" ref="X143:X147" si="231">+S143+100</f>
        <v>2200</v>
      </c>
      <c r="Y143" s="15">
        <f t="shared" si="229"/>
        <v>880000</v>
      </c>
      <c r="Z143" s="15">
        <f>+J143*X143</f>
        <v>146960</v>
      </c>
      <c r="AA143" s="15">
        <f t="shared" si="230"/>
        <v>58784000</v>
      </c>
      <c r="AC143" s="14">
        <f t="shared" ref="AC143" si="232">X143+75</f>
        <v>2275</v>
      </c>
      <c r="AD143" s="15">
        <f>AC143*$S$168</f>
        <v>910000</v>
      </c>
      <c r="AE143" s="15">
        <f>G143*AC143+(H143+I143)*AC143/2</f>
        <v>151970</v>
      </c>
      <c r="AF143" s="15">
        <f>AE143*$S$168</f>
        <v>60788000</v>
      </c>
      <c r="AG143" s="192"/>
      <c r="AH143" s="192"/>
      <c r="AI143" s="192"/>
      <c r="AJ143" s="192"/>
    </row>
    <row r="144" spans="2:36" ht="13.8" customHeight="1" x14ac:dyDescent="0.25">
      <c r="B144" s="191"/>
      <c r="C144" s="12">
        <v>239</v>
      </c>
      <c r="D144" s="81" t="s">
        <v>26</v>
      </c>
      <c r="E144" s="12">
        <v>2</v>
      </c>
      <c r="F144" s="86"/>
      <c r="G144" s="12">
        <v>83.1</v>
      </c>
      <c r="H144" s="12"/>
      <c r="I144" s="12"/>
      <c r="J144" s="12">
        <f t="shared" si="223"/>
        <v>83.1</v>
      </c>
      <c r="L144" s="17"/>
      <c r="N144" s="14">
        <v>2000</v>
      </c>
      <c r="O144" s="15">
        <f t="shared" si="224"/>
        <v>800000</v>
      </c>
      <c r="P144" s="16">
        <f t="shared" ref="P144:P145" si="233">+J144*N144</f>
        <v>166200</v>
      </c>
      <c r="Q144" s="15">
        <f t="shared" si="225"/>
        <v>66480000</v>
      </c>
      <c r="S144" s="14">
        <f t="shared" si="226"/>
        <v>2100</v>
      </c>
      <c r="T144" s="15">
        <f t="shared" si="227"/>
        <v>840000</v>
      </c>
      <c r="U144" s="16">
        <f t="shared" ref="U144:U145" si="234">+J144*S144</f>
        <v>174510</v>
      </c>
      <c r="V144" s="15">
        <f t="shared" si="228"/>
        <v>69804000</v>
      </c>
      <c r="X144" s="14">
        <f t="shared" si="231"/>
        <v>2200</v>
      </c>
      <c r="Y144" s="15">
        <f t="shared" si="229"/>
        <v>880000</v>
      </c>
      <c r="Z144" s="15">
        <f t="shared" ref="Z144:Z145" si="235">+J144*X144</f>
        <v>182820</v>
      </c>
      <c r="AA144" s="15">
        <f t="shared" si="230"/>
        <v>73128000</v>
      </c>
      <c r="AC144" s="14"/>
      <c r="AD144" s="15"/>
      <c r="AE144" s="15"/>
      <c r="AF144" s="15"/>
      <c r="AG144" s="22"/>
      <c r="AH144" s="22"/>
      <c r="AI144" s="22"/>
      <c r="AJ144" s="22"/>
    </row>
    <row r="145" spans="2:36" ht="13.8" customHeight="1" x14ac:dyDescent="0.25">
      <c r="B145" s="191"/>
      <c r="C145" s="12">
        <v>240</v>
      </c>
      <c r="D145" s="81" t="s">
        <v>90</v>
      </c>
      <c r="E145" s="12">
        <v>3</v>
      </c>
      <c r="F145" s="86"/>
      <c r="G145" s="12">
        <v>163</v>
      </c>
      <c r="H145" s="12"/>
      <c r="I145" s="12"/>
      <c r="J145" s="12">
        <f t="shared" si="223"/>
        <v>163</v>
      </c>
      <c r="L145" s="17"/>
      <c r="N145" s="14">
        <v>1875</v>
      </c>
      <c r="O145" s="15">
        <f t="shared" si="224"/>
        <v>750000</v>
      </c>
      <c r="P145" s="16">
        <f t="shared" si="233"/>
        <v>305625</v>
      </c>
      <c r="Q145" s="15">
        <f t="shared" si="225"/>
        <v>122250000</v>
      </c>
      <c r="S145" s="14">
        <f t="shared" si="226"/>
        <v>1975</v>
      </c>
      <c r="T145" s="15">
        <f t="shared" si="227"/>
        <v>790000</v>
      </c>
      <c r="U145" s="16">
        <f t="shared" si="234"/>
        <v>321925</v>
      </c>
      <c r="V145" s="15">
        <f t="shared" si="228"/>
        <v>128770000</v>
      </c>
      <c r="X145" s="14">
        <f t="shared" si="231"/>
        <v>2075</v>
      </c>
      <c r="Y145" s="15">
        <f t="shared" si="229"/>
        <v>830000</v>
      </c>
      <c r="Z145" s="15">
        <f t="shared" si="235"/>
        <v>338225</v>
      </c>
      <c r="AA145" s="15">
        <f t="shared" si="230"/>
        <v>135290000</v>
      </c>
      <c r="AC145" s="14"/>
      <c r="AD145" s="15"/>
      <c r="AE145" s="15"/>
      <c r="AF145" s="15"/>
      <c r="AG145" s="22"/>
      <c r="AH145" s="22"/>
      <c r="AI145" s="22"/>
      <c r="AJ145" s="22"/>
    </row>
    <row r="146" spans="2:36" ht="13.8" customHeight="1" x14ac:dyDescent="0.25">
      <c r="B146" s="191"/>
      <c r="C146" s="12">
        <v>241</v>
      </c>
      <c r="D146" s="81" t="s">
        <v>90</v>
      </c>
      <c r="E146" s="12">
        <v>3</v>
      </c>
      <c r="F146" s="86" t="s">
        <v>8</v>
      </c>
      <c r="G146" s="12">
        <v>65.2</v>
      </c>
      <c r="H146" s="12"/>
      <c r="I146" s="12">
        <v>0</v>
      </c>
      <c r="J146" s="12">
        <f t="shared" si="223"/>
        <v>65.2</v>
      </c>
      <c r="L146" s="17" t="s">
        <v>10</v>
      </c>
      <c r="N146" s="14">
        <v>1125</v>
      </c>
      <c r="O146" s="15">
        <f t="shared" si="224"/>
        <v>450000</v>
      </c>
      <c r="P146" s="16">
        <f>+J146*N146</f>
        <v>73350</v>
      </c>
      <c r="Q146" s="15">
        <f t="shared" si="225"/>
        <v>29340000</v>
      </c>
      <c r="S146" s="14">
        <f t="shared" si="226"/>
        <v>1225</v>
      </c>
      <c r="T146" s="15">
        <f t="shared" si="227"/>
        <v>490000</v>
      </c>
      <c r="U146" s="16">
        <f>+J146*S146</f>
        <v>79870</v>
      </c>
      <c r="V146" s="15">
        <f t="shared" si="228"/>
        <v>31948000</v>
      </c>
      <c r="X146" s="14">
        <f t="shared" si="231"/>
        <v>1325</v>
      </c>
      <c r="Y146" s="15">
        <f t="shared" si="229"/>
        <v>530000</v>
      </c>
      <c r="Z146" s="15">
        <f>+J146*X146</f>
        <v>86390</v>
      </c>
      <c r="AA146" s="15">
        <f t="shared" si="230"/>
        <v>34556000</v>
      </c>
      <c r="AC146" s="14">
        <f t="shared" ref="AC146:AC148" si="236">X146+75</f>
        <v>1400</v>
      </c>
      <c r="AD146" s="15">
        <f>AC146*$S$168</f>
        <v>560000</v>
      </c>
      <c r="AE146" s="15">
        <f>G146*AC146+(H146+I146)*AC146/2</f>
        <v>91280</v>
      </c>
      <c r="AF146" s="15">
        <f>AE146*$S$168</f>
        <v>36512000</v>
      </c>
      <c r="AG146" s="192"/>
      <c r="AH146" s="192"/>
      <c r="AI146" s="192"/>
      <c r="AJ146" s="192"/>
    </row>
    <row r="147" spans="2:36" ht="13.8" customHeight="1" x14ac:dyDescent="0.25">
      <c r="B147" s="191"/>
      <c r="C147" s="12">
        <v>242</v>
      </c>
      <c r="D147" s="81" t="s">
        <v>90</v>
      </c>
      <c r="E147" s="12">
        <v>1</v>
      </c>
      <c r="F147" s="86" t="s">
        <v>11</v>
      </c>
      <c r="G147" s="12">
        <v>62.6</v>
      </c>
      <c r="H147" s="12"/>
      <c r="I147" s="12">
        <v>0</v>
      </c>
      <c r="J147" s="12">
        <f t="shared" si="223"/>
        <v>62.6</v>
      </c>
      <c r="L147" s="17" t="s">
        <v>10</v>
      </c>
      <c r="N147" s="14">
        <v>1925</v>
      </c>
      <c r="O147" s="15">
        <f t="shared" si="224"/>
        <v>770000</v>
      </c>
      <c r="P147" s="16">
        <f>+J147*N147</f>
        <v>120505</v>
      </c>
      <c r="Q147" s="15">
        <f t="shared" si="225"/>
        <v>48202000</v>
      </c>
      <c r="S147" s="14">
        <f t="shared" si="226"/>
        <v>2025</v>
      </c>
      <c r="T147" s="15">
        <f t="shared" si="227"/>
        <v>810000</v>
      </c>
      <c r="U147" s="16">
        <f>+J147*S147</f>
        <v>126765</v>
      </c>
      <c r="V147" s="15">
        <f t="shared" si="228"/>
        <v>50706000</v>
      </c>
      <c r="X147" s="14">
        <f t="shared" si="231"/>
        <v>2125</v>
      </c>
      <c r="Y147" s="15">
        <f t="shared" si="229"/>
        <v>850000</v>
      </c>
      <c r="Z147" s="15">
        <f>+J147*X147</f>
        <v>133025</v>
      </c>
      <c r="AA147" s="15">
        <f t="shared" si="230"/>
        <v>53210000</v>
      </c>
      <c r="AC147" s="14">
        <f t="shared" si="236"/>
        <v>2200</v>
      </c>
      <c r="AD147" s="15">
        <f>AC147*$S$168</f>
        <v>880000</v>
      </c>
      <c r="AE147" s="15">
        <f>G147*AC147+(H147+I147)*AC147/2</f>
        <v>137720</v>
      </c>
      <c r="AF147" s="15">
        <f>AE147*$S$168</f>
        <v>55088000</v>
      </c>
      <c r="AG147" s="192"/>
      <c r="AH147" s="192"/>
      <c r="AI147" s="192"/>
      <c r="AJ147" s="192"/>
    </row>
    <row r="148" spans="2:36" x14ac:dyDescent="0.25">
      <c r="C148" s="18"/>
      <c r="D148" s="82"/>
      <c r="E148" s="18"/>
      <c r="F148" s="87"/>
      <c r="G148" s="19">
        <f>SUM(G142:G147)</f>
        <v>509.59999999999997</v>
      </c>
      <c r="H148" s="19">
        <f>SUM(H142:I147)</f>
        <v>0</v>
      </c>
      <c r="I148" s="19">
        <f>SUM(I142:I147)</f>
        <v>0</v>
      </c>
      <c r="J148" s="19">
        <f>SUM(J142:J147)</f>
        <v>509.59999999999997</v>
      </c>
      <c r="N148" s="104">
        <f>+P148/J148</f>
        <v>1828.7136970172685</v>
      </c>
      <c r="O148" s="20"/>
      <c r="P148" s="21">
        <f>SUM(P142:P147)</f>
        <v>931912.5</v>
      </c>
      <c r="Q148" s="21">
        <f>SUM(Q142:Q147)</f>
        <v>372765000</v>
      </c>
      <c r="S148" s="104">
        <f>+U148/J148</f>
        <v>1928.7136970172685</v>
      </c>
      <c r="T148" s="20"/>
      <c r="U148" s="21">
        <f>SUM(U142:U147)</f>
        <v>982872.5</v>
      </c>
      <c r="V148" s="21">
        <f>SUM(V142:V147)</f>
        <v>393149000</v>
      </c>
      <c r="X148" s="104">
        <f>+Z148/J148</f>
        <v>2028.7136970172685</v>
      </c>
      <c r="Y148" s="20">
        <f t="shared" si="229"/>
        <v>811485.47880690743</v>
      </c>
      <c r="Z148" s="21">
        <f>SUM(Z142:Z147)</f>
        <v>1033832.5</v>
      </c>
      <c r="AA148" s="21">
        <f>SUM(AA142:AA147)</f>
        <v>413533000</v>
      </c>
      <c r="AC148" s="2">
        <f t="shared" si="236"/>
        <v>2103.7136970172687</v>
      </c>
      <c r="AD148" s="20">
        <f>AC148*$S$168</f>
        <v>841485.47880690754</v>
      </c>
      <c r="AE148" s="21">
        <f>SUM(AE142:AE147)</f>
        <v>532550</v>
      </c>
      <c r="AF148" s="21">
        <f>SUM(AF142:AF147)</f>
        <v>213020000</v>
      </c>
      <c r="AG148" s="193"/>
      <c r="AH148" s="193"/>
      <c r="AI148" s="193"/>
      <c r="AJ148" s="193"/>
    </row>
    <row r="149" spans="2:36" x14ac:dyDescent="0.25">
      <c r="C149" s="18"/>
      <c r="D149" s="82"/>
      <c r="E149" s="18"/>
      <c r="F149" s="87"/>
      <c r="G149" s="19"/>
      <c r="H149" s="19"/>
      <c r="I149" s="19"/>
      <c r="J149" s="19"/>
      <c r="N149" s="104"/>
      <c r="O149" s="20"/>
      <c r="P149" s="21"/>
      <c r="Q149" s="21"/>
      <c r="S149" s="104"/>
      <c r="T149" s="20"/>
      <c r="U149" s="21"/>
      <c r="V149" s="21"/>
      <c r="X149" s="104"/>
      <c r="Y149" s="20"/>
      <c r="Z149" s="21"/>
      <c r="AA149" s="21"/>
      <c r="AC149" s="2"/>
      <c r="AD149" s="20"/>
      <c r="AE149" s="21"/>
      <c r="AF149" s="21"/>
      <c r="AG149" s="2"/>
      <c r="AH149" s="2"/>
      <c r="AI149" s="2"/>
      <c r="AJ149" s="2"/>
    </row>
    <row r="150" spans="2:36" ht="13.8" customHeight="1" x14ac:dyDescent="0.25">
      <c r="B150" s="191">
        <v>20</v>
      </c>
      <c r="C150" s="12">
        <v>243</v>
      </c>
      <c r="D150" s="81" t="s">
        <v>90</v>
      </c>
      <c r="E150" s="12">
        <v>1</v>
      </c>
      <c r="F150" s="86" t="s">
        <v>11</v>
      </c>
      <c r="G150" s="12">
        <v>68.900000000000006</v>
      </c>
      <c r="H150" s="12"/>
      <c r="I150" s="12">
        <v>0</v>
      </c>
      <c r="J150" s="12">
        <f t="shared" ref="J150:J154" si="237">G150+H150</f>
        <v>68.900000000000006</v>
      </c>
      <c r="L150" s="13" t="s">
        <v>9</v>
      </c>
      <c r="N150" s="14">
        <v>1975</v>
      </c>
      <c r="O150" s="15">
        <f>N150*$S$168</f>
        <v>790000</v>
      </c>
      <c r="P150" s="16">
        <f>+J150*N150</f>
        <v>136077.5</v>
      </c>
      <c r="Q150" s="15">
        <f>P150*$S$168</f>
        <v>54431000</v>
      </c>
      <c r="S150" s="14">
        <f t="shared" ref="S150:S154" si="238">N150+100</f>
        <v>2075</v>
      </c>
      <c r="T150" s="15">
        <f>S150*$S$168</f>
        <v>830000</v>
      </c>
      <c r="U150" s="16">
        <f>+J150*S150</f>
        <v>142967.5</v>
      </c>
      <c r="V150" s="15">
        <f>U150*$S$168</f>
        <v>57187000</v>
      </c>
      <c r="X150" s="14">
        <f>+S150+100</f>
        <v>2175</v>
      </c>
      <c r="Y150" s="15">
        <f t="shared" ref="Y150:Y155" si="239">X150*$S$168</f>
        <v>870000</v>
      </c>
      <c r="Z150" s="15">
        <f>+J150*X150</f>
        <v>149857.5</v>
      </c>
      <c r="AA150" s="15">
        <f>Z150*$S$168</f>
        <v>59943000</v>
      </c>
      <c r="AC150" s="14">
        <f>X150+75</f>
        <v>2250</v>
      </c>
      <c r="AD150" s="15">
        <f>AC150*$S$168</f>
        <v>900000</v>
      </c>
      <c r="AE150" s="15">
        <f>G150*AC150+(H150+I150)*AC150/2</f>
        <v>155025</v>
      </c>
      <c r="AF150" s="15">
        <f>AE150*$S$168</f>
        <v>62010000</v>
      </c>
      <c r="AG150" s="192"/>
      <c r="AH150" s="192"/>
      <c r="AI150" s="192"/>
      <c r="AJ150" s="192"/>
    </row>
    <row r="151" spans="2:36" ht="13.8" customHeight="1" x14ac:dyDescent="0.25">
      <c r="B151" s="191"/>
      <c r="C151" s="12">
        <v>244</v>
      </c>
      <c r="D151" s="81" t="s">
        <v>26</v>
      </c>
      <c r="E151" s="12">
        <v>1</v>
      </c>
      <c r="F151" s="86" t="s">
        <v>8</v>
      </c>
      <c r="G151" s="12">
        <v>66.8</v>
      </c>
      <c r="H151" s="12"/>
      <c r="I151" s="12">
        <v>0</v>
      </c>
      <c r="J151" s="12">
        <f t="shared" si="237"/>
        <v>66.8</v>
      </c>
      <c r="L151" s="17" t="s">
        <v>10</v>
      </c>
      <c r="N151" s="14">
        <v>2050</v>
      </c>
      <c r="O151" s="15">
        <f>N151*$S$168</f>
        <v>820000</v>
      </c>
      <c r="P151" s="16">
        <f>+J151*N151</f>
        <v>136940</v>
      </c>
      <c r="Q151" s="15">
        <f>P151*$S$168</f>
        <v>54776000</v>
      </c>
      <c r="S151" s="14">
        <f t="shared" si="238"/>
        <v>2150</v>
      </c>
      <c r="T151" s="15">
        <f>S151*$S$168</f>
        <v>860000</v>
      </c>
      <c r="U151" s="16">
        <f>+J151*S151</f>
        <v>143620</v>
      </c>
      <c r="V151" s="15">
        <f>U151*$S$168</f>
        <v>57448000</v>
      </c>
      <c r="X151" s="14">
        <f t="shared" ref="X151:X154" si="240">+S151+100</f>
        <v>2250</v>
      </c>
      <c r="Y151" s="15">
        <f t="shared" si="239"/>
        <v>900000</v>
      </c>
      <c r="Z151" s="15">
        <f>+J151*X151</f>
        <v>150300</v>
      </c>
      <c r="AA151" s="15">
        <f>Z151*$S$168</f>
        <v>60120000</v>
      </c>
      <c r="AC151" s="14">
        <f t="shared" ref="AC151" si="241">X151+75</f>
        <v>2325</v>
      </c>
      <c r="AD151" s="15">
        <f>AC151*$S$168</f>
        <v>930000</v>
      </c>
      <c r="AE151" s="15">
        <f>G151*AC151+(H151+I151)*AC151/2</f>
        <v>155310</v>
      </c>
      <c r="AF151" s="15">
        <f>AE151*$S$168</f>
        <v>62124000</v>
      </c>
      <c r="AG151" s="192"/>
      <c r="AH151" s="192"/>
      <c r="AI151" s="192"/>
      <c r="AJ151" s="192"/>
    </row>
    <row r="152" spans="2:36" ht="13.8" customHeight="1" x14ac:dyDescent="0.25">
      <c r="B152" s="191"/>
      <c r="C152" s="12">
        <v>245</v>
      </c>
      <c r="D152" s="81" t="s">
        <v>26</v>
      </c>
      <c r="E152" s="12">
        <v>2</v>
      </c>
      <c r="F152" s="86"/>
      <c r="G152" s="12">
        <v>83.1</v>
      </c>
      <c r="H152" s="12"/>
      <c r="I152" s="12"/>
      <c r="J152" s="12">
        <f t="shared" si="237"/>
        <v>83.1</v>
      </c>
      <c r="L152" s="17"/>
      <c r="N152" s="14">
        <v>2050</v>
      </c>
      <c r="O152" s="15">
        <f>N152*$S$168</f>
        <v>820000</v>
      </c>
      <c r="P152" s="16">
        <f t="shared" ref="P152:P153" si="242">+J152*N152</f>
        <v>170355</v>
      </c>
      <c r="Q152" s="15">
        <f>P152*$S$168</f>
        <v>68142000</v>
      </c>
      <c r="S152" s="14">
        <f t="shared" si="238"/>
        <v>2150</v>
      </c>
      <c r="T152" s="15">
        <f>S152*$S$168</f>
        <v>860000</v>
      </c>
      <c r="U152" s="16">
        <f t="shared" ref="U152:U153" si="243">+J152*S152</f>
        <v>178665</v>
      </c>
      <c r="V152" s="15">
        <f>U152*$S$168</f>
        <v>71466000</v>
      </c>
      <c r="X152" s="14">
        <f t="shared" si="240"/>
        <v>2250</v>
      </c>
      <c r="Y152" s="15">
        <f t="shared" si="239"/>
        <v>900000</v>
      </c>
      <c r="Z152" s="15">
        <f t="shared" ref="Z152:Z153" si="244">+J152*X152</f>
        <v>186975</v>
      </c>
      <c r="AA152" s="15">
        <f>Z152*$S$168</f>
        <v>74790000</v>
      </c>
      <c r="AC152" s="14"/>
      <c r="AD152" s="15"/>
      <c r="AE152" s="15"/>
      <c r="AF152" s="15"/>
      <c r="AG152" s="22"/>
      <c r="AH152" s="22"/>
      <c r="AI152" s="22"/>
      <c r="AJ152" s="22"/>
    </row>
    <row r="153" spans="2:36" ht="13.8" customHeight="1" x14ac:dyDescent="0.25">
      <c r="B153" s="191"/>
      <c r="C153" s="12">
        <v>246</v>
      </c>
      <c r="D153" s="81" t="s">
        <v>90</v>
      </c>
      <c r="E153" s="12">
        <v>3</v>
      </c>
      <c r="F153" s="86"/>
      <c r="G153" s="12">
        <v>163</v>
      </c>
      <c r="H153" s="12"/>
      <c r="I153" s="12"/>
      <c r="J153" s="12">
        <f t="shared" si="237"/>
        <v>163</v>
      </c>
      <c r="L153" s="17"/>
      <c r="N153" s="14">
        <v>1950</v>
      </c>
      <c r="O153" s="15">
        <f>N153*$S$168</f>
        <v>780000</v>
      </c>
      <c r="P153" s="16">
        <f t="shared" si="242"/>
        <v>317850</v>
      </c>
      <c r="Q153" s="15">
        <f>P153*$S$168</f>
        <v>127140000</v>
      </c>
      <c r="S153" s="14">
        <f t="shared" si="238"/>
        <v>2050</v>
      </c>
      <c r="T153" s="15">
        <f>S153*$S$168</f>
        <v>820000</v>
      </c>
      <c r="U153" s="16">
        <f t="shared" si="243"/>
        <v>334150</v>
      </c>
      <c r="V153" s="15">
        <f>U153*$S$168</f>
        <v>133660000</v>
      </c>
      <c r="X153" s="14">
        <f t="shared" si="240"/>
        <v>2150</v>
      </c>
      <c r="Y153" s="15">
        <f t="shared" si="239"/>
        <v>860000</v>
      </c>
      <c r="Z153" s="15">
        <f t="shared" si="244"/>
        <v>350450</v>
      </c>
      <c r="AA153" s="15">
        <f>Z153*$S$168</f>
        <v>140180000</v>
      </c>
      <c r="AC153" s="14"/>
      <c r="AD153" s="15"/>
      <c r="AE153" s="15"/>
      <c r="AF153" s="15"/>
      <c r="AG153" s="22"/>
      <c r="AH153" s="22"/>
      <c r="AI153" s="22"/>
      <c r="AJ153" s="22"/>
    </row>
    <row r="154" spans="2:36" ht="13.8" customHeight="1" x14ac:dyDescent="0.25">
      <c r="B154" s="191"/>
      <c r="C154" s="12">
        <v>247</v>
      </c>
      <c r="D154" s="81" t="s">
        <v>90</v>
      </c>
      <c r="E154" s="12">
        <v>1</v>
      </c>
      <c r="F154" s="86" t="s">
        <v>8</v>
      </c>
      <c r="G154" s="12">
        <v>62.6</v>
      </c>
      <c r="H154" s="12"/>
      <c r="I154" s="12">
        <v>0</v>
      </c>
      <c r="J154" s="12">
        <f t="shared" si="237"/>
        <v>62.6</v>
      </c>
      <c r="L154" s="17" t="s">
        <v>10</v>
      </c>
      <c r="N154" s="14">
        <v>1975</v>
      </c>
      <c r="O154" s="15">
        <f>N154*$S$168</f>
        <v>790000</v>
      </c>
      <c r="P154" s="16">
        <f>+J154*N154</f>
        <v>123635</v>
      </c>
      <c r="Q154" s="15">
        <f>P154*$S$168</f>
        <v>49454000</v>
      </c>
      <c r="S154" s="14">
        <f t="shared" si="238"/>
        <v>2075</v>
      </c>
      <c r="T154" s="15">
        <f>S154*$S$168</f>
        <v>830000</v>
      </c>
      <c r="U154" s="16">
        <f>+J154*S154</f>
        <v>129895</v>
      </c>
      <c r="V154" s="15">
        <f>U154*$S$168</f>
        <v>51958000</v>
      </c>
      <c r="X154" s="14">
        <f t="shared" si="240"/>
        <v>2175</v>
      </c>
      <c r="Y154" s="15">
        <f t="shared" si="239"/>
        <v>870000</v>
      </c>
      <c r="Z154" s="15">
        <f>+J154*X154</f>
        <v>136155</v>
      </c>
      <c r="AA154" s="15">
        <f>Z154*$S$168</f>
        <v>54462000</v>
      </c>
      <c r="AC154" s="14">
        <f t="shared" ref="AC154:AC155" si="245">X154+75</f>
        <v>2250</v>
      </c>
      <c r="AD154" s="15">
        <f>AC154*$S$168</f>
        <v>900000</v>
      </c>
      <c r="AE154" s="15">
        <f>G154*AC154+(H154+I154)*AC154/2</f>
        <v>140850</v>
      </c>
      <c r="AF154" s="15">
        <f>AE154*$S$168</f>
        <v>56340000</v>
      </c>
      <c r="AG154" s="192"/>
      <c r="AH154" s="192"/>
      <c r="AI154" s="192"/>
      <c r="AJ154" s="192"/>
    </row>
    <row r="155" spans="2:36" x14ac:dyDescent="0.25">
      <c r="C155" s="18"/>
      <c r="D155" s="82"/>
      <c r="E155" s="18"/>
      <c r="F155" s="87"/>
      <c r="G155" s="19">
        <f>SUM(G150:G154)</f>
        <v>444.4</v>
      </c>
      <c r="H155" s="19">
        <f>SUM(H150:I154)</f>
        <v>0</v>
      </c>
      <c r="I155" s="19">
        <f>SUM(I150:I154)</f>
        <v>0</v>
      </c>
      <c r="J155" s="19">
        <f>SUM(J150:J154)</f>
        <v>444.4</v>
      </c>
      <c r="N155" s="104">
        <f>+P155/J155</f>
        <v>1991.128487848785</v>
      </c>
      <c r="O155" s="20"/>
      <c r="P155" s="21">
        <f>SUM(P150:P154)</f>
        <v>884857.5</v>
      </c>
      <c r="Q155" s="21">
        <f>SUM(Q150:Q154)</f>
        <v>353943000</v>
      </c>
      <c r="S155" s="104">
        <f>+U155/J155</f>
        <v>2091.128487848785</v>
      </c>
      <c r="T155" s="20"/>
      <c r="U155" s="21">
        <f>SUM(U150:U154)</f>
        <v>929297.5</v>
      </c>
      <c r="V155" s="21">
        <f>SUM(V150:V154)</f>
        <v>371719000</v>
      </c>
      <c r="X155" s="104">
        <f>+Z155/J155</f>
        <v>2191.128487848785</v>
      </c>
      <c r="Y155" s="20">
        <f t="shared" si="239"/>
        <v>876451.395139514</v>
      </c>
      <c r="Z155" s="21">
        <f>SUM(Z150:Z154)</f>
        <v>973737.5</v>
      </c>
      <c r="AA155" s="21">
        <f>SUM(AA150:AA154)</f>
        <v>389495000</v>
      </c>
      <c r="AC155" s="2">
        <f t="shared" si="245"/>
        <v>2266.128487848785</v>
      </c>
      <c r="AD155" s="20">
        <f>AC155*$S$168</f>
        <v>906451.395139514</v>
      </c>
      <c r="AE155" s="21">
        <f>SUM(AE150:AE154)</f>
        <v>451185</v>
      </c>
      <c r="AF155" s="21">
        <f>SUM(AF150:AF154)</f>
        <v>180474000</v>
      </c>
      <c r="AG155" s="193"/>
      <c r="AH155" s="193"/>
      <c r="AI155" s="193"/>
      <c r="AJ155" s="193"/>
    </row>
    <row r="156" spans="2:36" x14ac:dyDescent="0.25">
      <c r="C156" s="18"/>
      <c r="D156" s="82"/>
      <c r="E156" s="18"/>
      <c r="F156" s="87"/>
      <c r="G156" s="19"/>
      <c r="H156" s="19"/>
      <c r="I156" s="19"/>
      <c r="J156" s="19"/>
      <c r="N156" s="104"/>
      <c r="O156" s="20"/>
      <c r="P156" s="21"/>
      <c r="Q156" s="21"/>
      <c r="S156" s="104"/>
      <c r="T156" s="20"/>
      <c r="U156" s="21"/>
      <c r="V156" s="21"/>
      <c r="X156" s="104"/>
      <c r="Y156" s="20"/>
      <c r="Z156" s="21"/>
      <c r="AA156" s="21"/>
      <c r="AC156" s="2"/>
      <c r="AD156" s="20"/>
      <c r="AE156" s="21"/>
      <c r="AF156" s="21"/>
      <c r="AG156" s="2"/>
      <c r="AH156" s="2"/>
      <c r="AI156" s="2"/>
      <c r="AJ156" s="2"/>
    </row>
    <row r="157" spans="2:36" ht="13.8" customHeight="1" x14ac:dyDescent="0.25">
      <c r="B157" s="191">
        <v>21</v>
      </c>
      <c r="C157" s="12">
        <v>248</v>
      </c>
      <c r="D157" s="81" t="s">
        <v>90</v>
      </c>
      <c r="E157" s="12">
        <v>1</v>
      </c>
      <c r="F157" s="86" t="s">
        <v>11</v>
      </c>
      <c r="G157" s="12">
        <v>68.900000000000006</v>
      </c>
      <c r="H157" s="12"/>
      <c r="I157" s="12">
        <v>0</v>
      </c>
      <c r="J157" s="12">
        <f t="shared" ref="J157:J161" si="246">G157+H157</f>
        <v>68.900000000000006</v>
      </c>
      <c r="L157" s="13" t="s">
        <v>9</v>
      </c>
      <c r="N157" s="14">
        <v>2025</v>
      </c>
      <c r="O157" s="15">
        <f>N157*$S$168</f>
        <v>810000</v>
      </c>
      <c r="P157" s="16">
        <f>+J157*N157</f>
        <v>139522.5</v>
      </c>
      <c r="Q157" s="15">
        <f>P157*$S$168</f>
        <v>55809000</v>
      </c>
      <c r="S157" s="14">
        <f t="shared" ref="S157:S161" si="247">N157+100</f>
        <v>2125</v>
      </c>
      <c r="T157" s="15">
        <f>S157*$S$168</f>
        <v>850000</v>
      </c>
      <c r="U157" s="16">
        <f>+J157*S157</f>
        <v>146412.5</v>
      </c>
      <c r="V157" s="15">
        <f>U157*$S$168</f>
        <v>58565000</v>
      </c>
      <c r="X157" s="14">
        <f>+S157+100</f>
        <v>2225</v>
      </c>
      <c r="Y157" s="15">
        <f t="shared" ref="Y157:Y162" si="248">X157*$S$168</f>
        <v>890000</v>
      </c>
      <c r="Z157" s="15">
        <f>+J157*X157</f>
        <v>153302.5</v>
      </c>
      <c r="AA157" s="15">
        <f>Z157*$S$168</f>
        <v>61321000</v>
      </c>
      <c r="AC157" s="14">
        <f>X157+75</f>
        <v>2300</v>
      </c>
      <c r="AD157" s="15">
        <f>AC157*$S$168</f>
        <v>920000</v>
      </c>
      <c r="AE157" s="15">
        <f>G157*AC157+(H157+I157)*AC157/2</f>
        <v>158470</v>
      </c>
      <c r="AF157" s="15">
        <f>AE157*$S$168</f>
        <v>63388000</v>
      </c>
      <c r="AG157" s="192"/>
      <c r="AH157" s="192"/>
      <c r="AI157" s="192"/>
      <c r="AJ157" s="192"/>
    </row>
    <row r="158" spans="2:36" ht="13.8" customHeight="1" x14ac:dyDescent="0.25">
      <c r="B158" s="191"/>
      <c r="C158" s="12">
        <v>249</v>
      </c>
      <c r="D158" s="81" t="s">
        <v>26</v>
      </c>
      <c r="E158" s="12">
        <v>1</v>
      </c>
      <c r="F158" s="86" t="s">
        <v>8</v>
      </c>
      <c r="G158" s="12">
        <v>66.8</v>
      </c>
      <c r="H158" s="12"/>
      <c r="I158" s="12">
        <v>0</v>
      </c>
      <c r="J158" s="12">
        <f t="shared" si="246"/>
        <v>66.8</v>
      </c>
      <c r="L158" s="17" t="s">
        <v>10</v>
      </c>
      <c r="N158" s="14">
        <v>2100</v>
      </c>
      <c r="O158" s="15">
        <f>N158*$S$168</f>
        <v>840000</v>
      </c>
      <c r="P158" s="16">
        <f>+J158*N158</f>
        <v>140280</v>
      </c>
      <c r="Q158" s="15">
        <f>P158*$S$168</f>
        <v>56112000</v>
      </c>
      <c r="S158" s="14">
        <f t="shared" si="247"/>
        <v>2200</v>
      </c>
      <c r="T158" s="15">
        <f>S158*$S$168</f>
        <v>880000</v>
      </c>
      <c r="U158" s="16">
        <f>+J158*S158</f>
        <v>146960</v>
      </c>
      <c r="V158" s="15">
        <f>U158*$S$168</f>
        <v>58784000</v>
      </c>
      <c r="X158" s="14">
        <f t="shared" ref="X158:X161" si="249">+S158+100</f>
        <v>2300</v>
      </c>
      <c r="Y158" s="15">
        <f t="shared" si="248"/>
        <v>920000</v>
      </c>
      <c r="Z158" s="15">
        <f>+J158*X158</f>
        <v>153640</v>
      </c>
      <c r="AA158" s="15">
        <f>Z158*$S$168</f>
        <v>61456000</v>
      </c>
      <c r="AC158" s="14">
        <f t="shared" ref="AC158" si="250">X158+75</f>
        <v>2375</v>
      </c>
      <c r="AD158" s="15">
        <f>AC158*$S$168</f>
        <v>950000</v>
      </c>
      <c r="AE158" s="15">
        <f>G158*AC158+(H158+I158)*AC158/2</f>
        <v>158650</v>
      </c>
      <c r="AF158" s="15">
        <f>AE158*$S$168</f>
        <v>63460000</v>
      </c>
      <c r="AG158" s="192"/>
      <c r="AH158" s="192"/>
      <c r="AI158" s="192"/>
      <c r="AJ158" s="192"/>
    </row>
    <row r="159" spans="2:36" ht="13.8" customHeight="1" x14ac:dyDescent="0.25">
      <c r="B159" s="191"/>
      <c r="C159" s="12">
        <v>250</v>
      </c>
      <c r="D159" s="81" t="s">
        <v>26</v>
      </c>
      <c r="E159" s="12">
        <v>2</v>
      </c>
      <c r="F159" s="86"/>
      <c r="G159" s="12">
        <v>83.1</v>
      </c>
      <c r="H159" s="12"/>
      <c r="I159" s="12"/>
      <c r="J159" s="12">
        <f t="shared" si="246"/>
        <v>83.1</v>
      </c>
      <c r="L159" s="17"/>
      <c r="N159" s="14">
        <v>2100</v>
      </c>
      <c r="O159" s="15">
        <f>N159*$S$168</f>
        <v>840000</v>
      </c>
      <c r="P159" s="16">
        <f t="shared" ref="P159:P160" si="251">+J159*N159</f>
        <v>174510</v>
      </c>
      <c r="Q159" s="15">
        <f>P159*$S$168</f>
        <v>69804000</v>
      </c>
      <c r="S159" s="14">
        <f t="shared" si="247"/>
        <v>2200</v>
      </c>
      <c r="T159" s="15">
        <f>S159*$S$168</f>
        <v>880000</v>
      </c>
      <c r="U159" s="16">
        <f t="shared" ref="U159:U160" si="252">+J159*S159</f>
        <v>182820</v>
      </c>
      <c r="V159" s="15">
        <f>U159*$S$168</f>
        <v>73128000</v>
      </c>
      <c r="X159" s="14">
        <f t="shared" si="249"/>
        <v>2300</v>
      </c>
      <c r="Y159" s="15">
        <f t="shared" si="248"/>
        <v>920000</v>
      </c>
      <c r="Z159" s="15">
        <f t="shared" ref="Z159:Z160" si="253">+J159*X159</f>
        <v>191130</v>
      </c>
      <c r="AA159" s="15">
        <f>Z159*$S$168</f>
        <v>76452000</v>
      </c>
      <c r="AC159" s="14"/>
      <c r="AD159" s="15"/>
      <c r="AE159" s="15"/>
      <c r="AF159" s="15"/>
      <c r="AG159" s="22"/>
      <c r="AH159" s="22"/>
      <c r="AI159" s="22"/>
      <c r="AJ159" s="22"/>
    </row>
    <row r="160" spans="2:36" ht="13.8" customHeight="1" x14ac:dyDescent="0.25">
      <c r="B160" s="191"/>
      <c r="C160" s="12">
        <v>251</v>
      </c>
      <c r="D160" s="81" t="s">
        <v>90</v>
      </c>
      <c r="E160" s="12">
        <v>3</v>
      </c>
      <c r="F160" s="86"/>
      <c r="G160" s="12">
        <v>163</v>
      </c>
      <c r="H160" s="12"/>
      <c r="I160" s="12"/>
      <c r="J160" s="12">
        <f t="shared" si="246"/>
        <v>163</v>
      </c>
      <c r="L160" s="17"/>
      <c r="N160" s="14">
        <v>2000</v>
      </c>
      <c r="O160" s="15">
        <f>N160*$S$168</f>
        <v>800000</v>
      </c>
      <c r="P160" s="16">
        <f t="shared" si="251"/>
        <v>326000</v>
      </c>
      <c r="Q160" s="15">
        <f>P160*$S$168</f>
        <v>130400000</v>
      </c>
      <c r="S160" s="14">
        <f t="shared" si="247"/>
        <v>2100</v>
      </c>
      <c r="T160" s="15">
        <f>S160*$S$168</f>
        <v>840000</v>
      </c>
      <c r="U160" s="16">
        <f t="shared" si="252"/>
        <v>342300</v>
      </c>
      <c r="V160" s="15">
        <f>U160*$S$168</f>
        <v>136920000</v>
      </c>
      <c r="X160" s="14">
        <f t="shared" si="249"/>
        <v>2200</v>
      </c>
      <c r="Y160" s="15">
        <f t="shared" si="248"/>
        <v>880000</v>
      </c>
      <c r="Z160" s="15">
        <f t="shared" si="253"/>
        <v>358600</v>
      </c>
      <c r="AA160" s="15">
        <f>Z160*$S$168</f>
        <v>143440000</v>
      </c>
      <c r="AC160" s="14"/>
      <c r="AD160" s="15"/>
      <c r="AE160" s="15"/>
      <c r="AF160" s="15"/>
      <c r="AG160" s="22"/>
      <c r="AH160" s="22"/>
      <c r="AI160" s="22"/>
      <c r="AJ160" s="22"/>
    </row>
    <row r="161" spans="2:36" ht="13.8" customHeight="1" x14ac:dyDescent="0.25">
      <c r="B161" s="191"/>
      <c r="C161" s="12">
        <v>252</v>
      </c>
      <c r="D161" s="81" t="s">
        <v>90</v>
      </c>
      <c r="E161" s="12">
        <v>1</v>
      </c>
      <c r="F161" s="86" t="s">
        <v>8</v>
      </c>
      <c r="G161" s="12">
        <v>62.6</v>
      </c>
      <c r="H161" s="12"/>
      <c r="I161" s="12">
        <v>0</v>
      </c>
      <c r="J161" s="12">
        <f t="shared" si="246"/>
        <v>62.6</v>
      </c>
      <c r="L161" s="17" t="s">
        <v>10</v>
      </c>
      <c r="N161" s="14">
        <v>2025</v>
      </c>
      <c r="O161" s="15">
        <f>N161*$S$168</f>
        <v>810000</v>
      </c>
      <c r="P161" s="16">
        <f>+J161*N161</f>
        <v>126765</v>
      </c>
      <c r="Q161" s="15">
        <f>P161*$S$168</f>
        <v>50706000</v>
      </c>
      <c r="S161" s="14">
        <f t="shared" si="247"/>
        <v>2125</v>
      </c>
      <c r="T161" s="15">
        <f>S161*$S$168</f>
        <v>850000</v>
      </c>
      <c r="U161" s="16">
        <f>+J161*S161</f>
        <v>133025</v>
      </c>
      <c r="V161" s="15">
        <f>U161*$S$168</f>
        <v>53210000</v>
      </c>
      <c r="X161" s="14">
        <f t="shared" si="249"/>
        <v>2225</v>
      </c>
      <c r="Y161" s="15">
        <f t="shared" si="248"/>
        <v>890000</v>
      </c>
      <c r="Z161" s="15">
        <f>+J161*X161</f>
        <v>139285</v>
      </c>
      <c r="AA161" s="15">
        <f>Z161*$S$168</f>
        <v>55714000</v>
      </c>
      <c r="AC161" s="14">
        <f t="shared" ref="AC161:AC162" si="254">X161+75</f>
        <v>2300</v>
      </c>
      <c r="AD161" s="15">
        <f>AC161*$S$168</f>
        <v>920000</v>
      </c>
      <c r="AE161" s="15">
        <f>G161*AC161+(H161+I161)*AC161/2</f>
        <v>143980</v>
      </c>
      <c r="AF161" s="15">
        <f>AE161*$S$168</f>
        <v>57592000</v>
      </c>
      <c r="AG161" s="192"/>
      <c r="AH161" s="192"/>
      <c r="AI161" s="192"/>
      <c r="AJ161" s="192"/>
    </row>
    <row r="162" spans="2:36" x14ac:dyDescent="0.25">
      <c r="C162" s="18"/>
      <c r="D162" s="82"/>
      <c r="E162" s="18"/>
      <c r="F162" s="87"/>
      <c r="G162" s="19">
        <f>SUM(G157:G161)</f>
        <v>444.4</v>
      </c>
      <c r="H162" s="19">
        <f>SUM(H157:I161)</f>
        <v>0</v>
      </c>
      <c r="I162" s="19">
        <f>SUM(I157:I161)</f>
        <v>0</v>
      </c>
      <c r="J162" s="19">
        <f>SUM(J157:J161)</f>
        <v>444.4</v>
      </c>
      <c r="N162" s="104">
        <f>+P162/J162</f>
        <v>2041.128487848785</v>
      </c>
      <c r="O162" s="20"/>
      <c r="P162" s="21">
        <f>SUM(P157:P161)</f>
        <v>907077.5</v>
      </c>
      <c r="Q162" s="21">
        <f>SUM(Q157:Q161)</f>
        <v>362831000</v>
      </c>
      <c r="S162" s="104">
        <f>+U162/J162</f>
        <v>2141.128487848785</v>
      </c>
      <c r="T162" s="20"/>
      <c r="U162" s="21">
        <f>SUM(U157:U161)</f>
        <v>951517.5</v>
      </c>
      <c r="V162" s="21">
        <f>SUM(V157:V161)</f>
        <v>380607000</v>
      </c>
      <c r="X162" s="104">
        <f>+Z162/J162</f>
        <v>2241.128487848785</v>
      </c>
      <c r="Y162" s="20">
        <f t="shared" si="248"/>
        <v>896451.395139514</v>
      </c>
      <c r="Z162" s="21">
        <f>SUM(Z157:Z161)</f>
        <v>995957.5</v>
      </c>
      <c r="AA162" s="21">
        <f>SUM(AA157:AA161)</f>
        <v>398383000</v>
      </c>
      <c r="AC162" s="2">
        <f t="shared" si="254"/>
        <v>2316.128487848785</v>
      </c>
      <c r="AD162" s="20">
        <f>AC162*$S$168</f>
        <v>926451.395139514</v>
      </c>
      <c r="AE162" s="21">
        <f>SUM(AE157:AE161)</f>
        <v>461100</v>
      </c>
      <c r="AF162" s="21">
        <f>SUM(AF157:AF161)</f>
        <v>184440000</v>
      </c>
      <c r="AG162" s="193"/>
      <c r="AH162" s="193"/>
      <c r="AI162" s="193"/>
      <c r="AJ162" s="193"/>
    </row>
    <row r="163" spans="2:36" x14ac:dyDescent="0.25">
      <c r="C163" s="18"/>
      <c r="D163" s="82"/>
      <c r="E163" s="18"/>
      <c r="F163" s="87"/>
      <c r="G163" s="19"/>
      <c r="H163" s="19"/>
      <c r="I163" s="19"/>
      <c r="J163" s="19"/>
      <c r="N163" s="104"/>
      <c r="O163" s="20"/>
      <c r="P163" s="21"/>
      <c r="Q163" s="21"/>
      <c r="S163" s="104"/>
      <c r="T163" s="20"/>
      <c r="U163" s="21"/>
      <c r="V163" s="21"/>
      <c r="X163" s="104"/>
      <c r="Y163" s="20"/>
      <c r="Z163" s="21"/>
      <c r="AA163" s="21"/>
      <c r="AC163" s="2"/>
      <c r="AD163" s="20"/>
      <c r="AE163" s="21"/>
      <c r="AF163" s="21"/>
      <c r="AG163" s="2"/>
      <c r="AH163" s="2"/>
      <c r="AI163" s="2"/>
      <c r="AJ163" s="2"/>
    </row>
    <row r="164" spans="2:36" x14ac:dyDescent="0.25">
      <c r="B164" s="23" t="s">
        <v>44</v>
      </c>
      <c r="C164" s="57">
        <v>118</v>
      </c>
      <c r="D164" s="24"/>
      <c r="E164" s="24"/>
      <c r="F164" s="24"/>
      <c r="G164" s="57">
        <f>+G12+G20+G28+G36+G44+G52+G60+G68+G76+G84+G92+G100+G108+G116+G124+G132+G140+G148+G155+G162</f>
        <v>9660.4</v>
      </c>
      <c r="H164" s="58">
        <f>+H12+H20+H28+H36+H44+H52+H60+H68+H76+H84+H92+H100+H108+H116+H124+H132+H140+H148+H155+H162</f>
        <v>0</v>
      </c>
      <c r="I164" s="58">
        <f>+I12+I20+I28+I36+I44+I52+I60+I68+I76+I84+I92+I100+I108+I116+I124+I132+I140+I148+I155+I162</f>
        <v>0</v>
      </c>
      <c r="J164" s="57">
        <f>+J12+J20+J28+J36+J44+J52+J60+J68+J76+J84+J92+J100+J108+J116+J124+J132+J140+J148+J155+J162</f>
        <v>9660.4</v>
      </c>
      <c r="K164" s="36" t="e">
        <f>+K12+#REF!+#REF!+#REF!+#REF!+#REF!+#REF!+#REF!+#REF!</f>
        <v>#REF!</v>
      </c>
      <c r="L164" s="25" t="e">
        <f>+L12+#REF!+#REF!+#REF!+#REF!+#REF!+#REF!+#REF!+#REF!</f>
        <v>#REF!</v>
      </c>
      <c r="M164" s="25" t="e">
        <f>+M12+#REF!+#REF!+#REF!+#REF!+#REF!+#REF!+#REF!+#REF!</f>
        <v>#REF!</v>
      </c>
      <c r="N164" s="25">
        <f>+P164/J164</f>
        <v>1711.9068568589294</v>
      </c>
      <c r="O164" s="25">
        <f>+Q164/J164</f>
        <v>684762.74274357175</v>
      </c>
      <c r="P164" s="58">
        <f>+P12+P20+P28+P36+P44+P52+P60+P68+P76+P84+P92+P100+P108+P116+P124+P132+P140+P148+P155+P162</f>
        <v>16537705</v>
      </c>
      <c r="Q164" s="57">
        <f>+Q12+Q20+Q28+Q36+Q44+Q52+Q60+Q68+Q76+Q84+Q92+Q100+Q108+Q116+Q124+Q132+Q140+Q148+Q155+Q162</f>
        <v>6615082000</v>
      </c>
      <c r="R164" s="36" t="e">
        <f>+R12+#REF!+#REF!+#REF!+#REF!+#REF!+#REF!+#REF!+#REF!</f>
        <v>#REF!</v>
      </c>
      <c r="S164" s="58">
        <f>+U164/J164</f>
        <v>1811.9068568589294</v>
      </c>
      <c r="T164" s="25">
        <f>+V164/J164</f>
        <v>724762.74274357175</v>
      </c>
      <c r="U164" s="58">
        <f>+U12+U20+U28+U36+U44+U52+U60+U68+U76+U84+U92+U100+U108+U116+U124+U132+U140+U148+U155+U162</f>
        <v>17503745</v>
      </c>
      <c r="V164" s="57">
        <f>+V12+V20+V28+V36+V44+V52+V60+V68+V76+V84+V92+V100+V108+V116+V124+V132+V140+V148+V155+V162</f>
        <v>7001498000</v>
      </c>
      <c r="W164" s="36" t="e">
        <f>+W12+#REF!+#REF!+#REF!+#REF!+#REF!+#REF!+#REF!+#REF!</f>
        <v>#REF!</v>
      </c>
      <c r="X164" s="25">
        <f>+Z164/J164</f>
        <v>1911.9068568589294</v>
      </c>
      <c r="Y164" s="25">
        <f>+AA164/J164</f>
        <v>764762.74274357175</v>
      </c>
      <c r="Z164" s="58">
        <f>+Z12+Z20+Z28+Z36+Z44+Z52+Z60+Z68+Z76+Z84+Z92+Z100+Z108+Z116+Z124+Z132+Z140+Z148+Z155+Z162</f>
        <v>18469785</v>
      </c>
      <c r="AA164" s="57">
        <f>+AA12+AA20+AA28+AA36+AA44+AA52+AA60+AA68+AA76+AA84+AA92+AA100+AA108+AA116+AA124+AA132+AA140+AA148+AA155+AA162</f>
        <v>7387914000</v>
      </c>
      <c r="AC164" s="26" t="e">
        <f>+AE164/J164</f>
        <v>#REF!</v>
      </c>
      <c r="AD164" s="27" t="e">
        <f>+AF164/J164</f>
        <v>#REF!</v>
      </c>
      <c r="AE164" s="28" t="e">
        <f>AE12+#REF!+#REF!+#REF!+#REF!+#REF!+#REF!+#REF!+#REF!+#REF!+#REF!+#REF!+#REF!+#REF!</f>
        <v>#REF!</v>
      </c>
      <c r="AF164" s="28" t="e">
        <f>AF12+#REF!+#REF!+#REF!+#REF!+#REF!+#REF!+#REF!+#REF!+#REF!+#REF!+#REF!+#REF!+#REF!</f>
        <v>#REF!</v>
      </c>
      <c r="AG164" s="193"/>
      <c r="AH164" s="193"/>
      <c r="AI164" s="193"/>
      <c r="AJ164" s="193"/>
    </row>
    <row r="165" spans="2:36" x14ac:dyDescent="0.25">
      <c r="N165" s="198">
        <v>0.35</v>
      </c>
      <c r="O165" s="199"/>
      <c r="P165" s="199"/>
      <c r="Q165" s="199"/>
      <c r="S165" s="198">
        <v>0.5</v>
      </c>
      <c r="T165" s="199"/>
      <c r="U165" s="199"/>
      <c r="V165" s="199"/>
      <c r="X165" s="198">
        <v>0.15</v>
      </c>
      <c r="Y165" s="199"/>
      <c r="Z165" s="199"/>
      <c r="AA165" s="199"/>
      <c r="AC165" s="198">
        <v>0.15</v>
      </c>
      <c r="AD165" s="198"/>
      <c r="AE165" s="198"/>
      <c r="AF165" s="198"/>
      <c r="AG165" s="193"/>
      <c r="AH165" s="193"/>
      <c r="AI165" s="193"/>
      <c r="AJ165" s="193"/>
    </row>
    <row r="166" spans="2:36" x14ac:dyDescent="0.25">
      <c r="B166" s="37"/>
      <c r="C166" s="38"/>
      <c r="D166" s="38"/>
      <c r="E166" s="37"/>
      <c r="F166" s="38"/>
      <c r="H166" s="39"/>
      <c r="J166" s="29"/>
      <c r="N166" s="30"/>
      <c r="AG166" s="193"/>
      <c r="AH166" s="193"/>
      <c r="AI166" s="193"/>
      <c r="AJ166" s="193"/>
    </row>
    <row r="167" spans="2:36" ht="14.4" customHeight="1" x14ac:dyDescent="0.25">
      <c r="B167" s="40"/>
      <c r="E167" s="41"/>
      <c r="F167" s="42"/>
      <c r="N167" s="60" t="s">
        <v>45</v>
      </c>
      <c r="O167" s="60"/>
      <c r="P167" s="61">
        <f>P164*N165+U164*S165+Z164*X165</f>
        <v>17310537</v>
      </c>
      <c r="S167" s="106" t="s">
        <v>69</v>
      </c>
      <c r="AG167" s="193"/>
      <c r="AH167" s="193"/>
      <c r="AI167" s="193"/>
      <c r="AJ167" s="193"/>
    </row>
    <row r="168" spans="2:36" ht="13.95" customHeight="1" x14ac:dyDescent="0.25">
      <c r="B168" s="40"/>
      <c r="E168" s="41"/>
      <c r="F168" s="42"/>
      <c r="N168" s="60" t="s">
        <v>46</v>
      </c>
      <c r="O168" s="61"/>
      <c r="P168" s="61">
        <f>P167/J164</f>
        <v>1791.9068568589294</v>
      </c>
      <c r="S168" s="31">
        <v>400</v>
      </c>
      <c r="AG168" s="193"/>
      <c r="AH168" s="193"/>
      <c r="AI168" s="193"/>
      <c r="AJ168" s="193"/>
    </row>
    <row r="169" spans="2:36" ht="15.05" customHeight="1" x14ac:dyDescent="0.25">
      <c r="B169" s="40"/>
      <c r="E169" s="41"/>
      <c r="F169" s="42"/>
      <c r="N169" s="4"/>
      <c r="P169" s="30"/>
      <c r="AG169" s="193"/>
      <c r="AH169" s="193"/>
      <c r="AI169" s="193"/>
      <c r="AJ169" s="193"/>
    </row>
    <row r="170" spans="2:36" ht="13.95" customHeight="1" x14ac:dyDescent="0.25">
      <c r="B170" s="40"/>
      <c r="E170" s="41"/>
      <c r="F170" s="42"/>
      <c r="N170" s="197" t="s">
        <v>47</v>
      </c>
      <c r="O170" s="197"/>
      <c r="P170" s="59">
        <f>+P167-J164*50</f>
        <v>16827517</v>
      </c>
      <c r="AG170" s="193"/>
      <c r="AH170" s="193"/>
      <c r="AI170" s="193"/>
      <c r="AJ170" s="193"/>
    </row>
    <row r="171" spans="2:36" ht="13.95" customHeight="1" x14ac:dyDescent="0.25">
      <c r="B171" s="40"/>
      <c r="E171" s="41"/>
      <c r="F171" s="42"/>
      <c r="N171" s="197"/>
      <c r="O171" s="197"/>
      <c r="P171" s="60"/>
      <c r="AG171" s="193"/>
      <c r="AH171" s="193"/>
      <c r="AI171" s="193"/>
      <c r="AJ171" s="193"/>
    </row>
    <row r="172" spans="2:36" ht="13.95" customHeight="1" x14ac:dyDescent="0.25">
      <c r="B172" s="40"/>
      <c r="E172" s="41"/>
      <c r="F172" s="42"/>
      <c r="N172" s="60" t="s">
        <v>46</v>
      </c>
      <c r="O172" s="61"/>
      <c r="P172" s="61">
        <f>+P170/J164</f>
        <v>1741.9068568589294</v>
      </c>
      <c r="AG172" s="193"/>
      <c r="AH172" s="193"/>
      <c r="AI172" s="193"/>
      <c r="AJ172" s="193"/>
    </row>
    <row r="173" spans="2:36" ht="14.4" customHeight="1" x14ac:dyDescent="0.25">
      <c r="B173" s="40"/>
      <c r="E173" s="41"/>
      <c r="F173" s="42"/>
      <c r="G173" s="43"/>
      <c r="H173" s="196"/>
      <c r="N173" s="4"/>
      <c r="P173" s="1"/>
      <c r="AG173" s="193"/>
      <c r="AH173" s="193"/>
      <c r="AI173" s="193"/>
      <c r="AJ173" s="193"/>
    </row>
    <row r="174" spans="2:36" ht="13.95" customHeight="1" x14ac:dyDescent="0.25">
      <c r="B174" s="40"/>
      <c r="E174" s="41"/>
      <c r="F174" s="42"/>
      <c r="G174" s="194"/>
      <c r="H174" s="196"/>
      <c r="N174" s="95" t="s">
        <v>48</v>
      </c>
      <c r="O174" s="95"/>
      <c r="P174" s="96">
        <f>+Q164*N165+V164*S165+AA164*X165</f>
        <v>6924214800</v>
      </c>
      <c r="AG174" s="193"/>
      <c r="AH174" s="193"/>
      <c r="AI174" s="193"/>
      <c r="AJ174" s="193"/>
    </row>
    <row r="175" spans="2:36" ht="13.95" customHeight="1" x14ac:dyDescent="0.25">
      <c r="B175" s="40"/>
      <c r="E175" s="41"/>
      <c r="F175" s="42"/>
      <c r="G175" s="194"/>
      <c r="H175" s="196"/>
      <c r="N175" s="95" t="s">
        <v>49</v>
      </c>
      <c r="O175" s="96"/>
      <c r="P175" s="96">
        <f>P174/J164</f>
        <v>716762.74274357175</v>
      </c>
      <c r="AG175" s="193"/>
      <c r="AH175" s="193"/>
      <c r="AI175" s="193"/>
      <c r="AJ175" s="193"/>
    </row>
    <row r="176" spans="2:36" ht="13.95" customHeight="1" x14ac:dyDescent="0.25">
      <c r="B176" s="40"/>
      <c r="E176" s="41"/>
      <c r="F176" s="42"/>
      <c r="G176" s="194"/>
      <c r="H176" s="196"/>
      <c r="N176" s="4"/>
      <c r="P176" s="30"/>
      <c r="AG176" s="193"/>
      <c r="AH176" s="193"/>
      <c r="AI176" s="193"/>
      <c r="AJ176" s="193"/>
    </row>
    <row r="177" spans="2:36" x14ac:dyDescent="0.25">
      <c r="B177" s="44"/>
      <c r="C177" s="38"/>
      <c r="D177" s="38"/>
      <c r="E177" s="45"/>
      <c r="F177" s="46"/>
      <c r="N177" s="195" t="s">
        <v>47</v>
      </c>
      <c r="O177" s="195"/>
      <c r="P177" s="97">
        <f>+P174-J164*20000</f>
        <v>6731006800</v>
      </c>
      <c r="AG177" s="193"/>
      <c r="AH177" s="193"/>
      <c r="AI177" s="193"/>
      <c r="AJ177" s="193"/>
    </row>
    <row r="178" spans="2:36" x14ac:dyDescent="0.25">
      <c r="F178" s="2"/>
      <c r="N178" s="195"/>
      <c r="O178" s="195"/>
      <c r="P178" s="95"/>
      <c r="AG178" s="193"/>
      <c r="AH178" s="193"/>
      <c r="AI178" s="193"/>
      <c r="AJ178" s="193"/>
    </row>
    <row r="179" spans="2:36" x14ac:dyDescent="0.25">
      <c r="N179" s="95" t="s">
        <v>49</v>
      </c>
      <c r="O179" s="96"/>
      <c r="P179" s="96">
        <f>+P177/J164</f>
        <v>696762.74274357175</v>
      </c>
      <c r="AG179" s="193"/>
      <c r="AH179" s="193"/>
      <c r="AI179" s="193"/>
      <c r="AJ179" s="193"/>
    </row>
    <row r="180" spans="2:36" x14ac:dyDescent="0.25">
      <c r="B180" s="37"/>
      <c r="C180" s="37"/>
      <c r="D180" s="37"/>
      <c r="E180" s="37"/>
      <c r="F180" s="47"/>
      <c r="G180" s="38"/>
      <c r="H180" s="47"/>
      <c r="AG180" s="193"/>
      <c r="AH180" s="193"/>
      <c r="AI180" s="193"/>
      <c r="AJ180" s="193"/>
    </row>
    <row r="181" spans="2:36" x14ac:dyDescent="0.25">
      <c r="B181" s="48"/>
      <c r="C181" s="49"/>
      <c r="D181" s="49"/>
      <c r="E181" s="49"/>
      <c r="F181" s="49"/>
      <c r="G181" s="49"/>
      <c r="H181" s="50"/>
      <c r="AG181" s="193"/>
      <c r="AH181" s="193"/>
      <c r="AI181" s="193"/>
      <c r="AJ181" s="193"/>
    </row>
    <row r="182" spans="2:36" x14ac:dyDescent="0.25">
      <c r="B182" s="48"/>
      <c r="C182" s="49"/>
      <c r="D182" s="49"/>
      <c r="E182" s="49"/>
      <c r="F182" s="49"/>
      <c r="G182" s="49"/>
      <c r="H182" s="50"/>
      <c r="AG182" s="193"/>
      <c r="AH182" s="193"/>
      <c r="AI182" s="193"/>
      <c r="AJ182" s="193"/>
    </row>
    <row r="183" spans="2:36" x14ac:dyDescent="0.25">
      <c r="B183" s="51"/>
      <c r="C183" s="35"/>
      <c r="D183" s="35"/>
      <c r="E183" s="35"/>
      <c r="F183" s="52"/>
      <c r="G183" s="52"/>
      <c r="H183" s="53"/>
      <c r="AG183" s="193"/>
      <c r="AH183" s="193"/>
      <c r="AI183" s="193"/>
      <c r="AJ183" s="193"/>
    </row>
    <row r="184" spans="2:36" x14ac:dyDescent="0.25">
      <c r="B184" s="51"/>
      <c r="C184" s="35"/>
      <c r="D184" s="35"/>
      <c r="E184" s="35"/>
      <c r="F184" s="52"/>
      <c r="G184" s="52"/>
      <c r="H184" s="53"/>
      <c r="AG184" s="193"/>
      <c r="AH184" s="193"/>
      <c r="AI184" s="193"/>
      <c r="AJ184" s="193"/>
    </row>
    <row r="185" spans="2:36" x14ac:dyDescent="0.25">
      <c r="AG185" s="193"/>
      <c r="AH185" s="193"/>
      <c r="AI185" s="193"/>
      <c r="AJ185" s="193"/>
    </row>
    <row r="186" spans="2:36" x14ac:dyDescent="0.25">
      <c r="AG186" s="193"/>
      <c r="AH186" s="193"/>
      <c r="AI186" s="193"/>
      <c r="AJ186" s="193"/>
    </row>
    <row r="187" spans="2:36" s="2" customFormat="1" x14ac:dyDescent="0.25">
      <c r="B187" s="54"/>
      <c r="C187" s="55"/>
      <c r="D187" s="55"/>
      <c r="E187" s="38"/>
      <c r="F187" s="38"/>
      <c r="G187" s="38"/>
      <c r="H187" s="38"/>
      <c r="K187" s="1"/>
      <c r="M187" s="1"/>
      <c r="N187" s="1"/>
      <c r="O187" s="4"/>
      <c r="P187" s="4"/>
      <c r="Q187" s="1"/>
      <c r="R187" s="1"/>
      <c r="S187" s="1"/>
      <c r="T187" s="4"/>
      <c r="U187" s="1"/>
      <c r="V187" s="1"/>
      <c r="W187" s="1"/>
      <c r="X187" s="1"/>
      <c r="Y187" s="4"/>
      <c r="Z187" s="1"/>
      <c r="AA187" s="1"/>
      <c r="AB187" s="1"/>
      <c r="AC187" s="1"/>
      <c r="AD187" s="4"/>
      <c r="AE187" s="1"/>
      <c r="AF187" s="1"/>
      <c r="AG187" s="1"/>
      <c r="AH187" s="1"/>
      <c r="AI187" s="1"/>
      <c r="AJ187" s="1"/>
    </row>
    <row r="188" spans="2:36" s="2" customFormat="1" x14ac:dyDescent="0.25">
      <c r="B188" s="1"/>
      <c r="F188" s="49"/>
      <c r="G188" s="49"/>
      <c r="H188" s="49"/>
      <c r="K188" s="1"/>
      <c r="M188" s="1"/>
      <c r="N188" s="1"/>
      <c r="O188" s="4"/>
      <c r="P188" s="4"/>
      <c r="Q188" s="1"/>
      <c r="R188" s="1"/>
      <c r="S188" s="1"/>
      <c r="T188" s="4"/>
      <c r="U188" s="1"/>
      <c r="V188" s="1"/>
      <c r="W188" s="1"/>
      <c r="X188" s="1"/>
      <c r="Y188" s="4"/>
      <c r="Z188" s="1"/>
      <c r="AA188" s="1"/>
      <c r="AB188" s="1"/>
      <c r="AC188" s="1"/>
      <c r="AD188" s="4"/>
      <c r="AE188" s="1"/>
      <c r="AF188" s="1"/>
      <c r="AG188" s="1"/>
      <c r="AH188" s="1"/>
      <c r="AI188" s="1"/>
      <c r="AJ188" s="1"/>
    </row>
    <row r="189" spans="2:36" s="2" customFormat="1" x14ac:dyDescent="0.25">
      <c r="B189" s="1"/>
      <c r="F189" s="49"/>
      <c r="G189" s="49"/>
      <c r="H189" s="49"/>
      <c r="K189" s="1"/>
      <c r="M189" s="1"/>
      <c r="N189" s="1"/>
      <c r="O189" s="4"/>
      <c r="P189" s="4"/>
      <c r="Q189" s="1"/>
      <c r="R189" s="1"/>
      <c r="S189" s="1"/>
      <c r="T189" s="4"/>
      <c r="U189" s="1"/>
      <c r="V189" s="1"/>
      <c r="W189" s="1"/>
      <c r="X189" s="1"/>
      <c r="Y189" s="4"/>
      <c r="Z189" s="1"/>
      <c r="AA189" s="1"/>
      <c r="AB189" s="1"/>
      <c r="AC189" s="1"/>
      <c r="AD189" s="4"/>
      <c r="AE189" s="1"/>
      <c r="AF189" s="1"/>
      <c r="AG189" s="1"/>
      <c r="AH189" s="1"/>
      <c r="AI189" s="1"/>
      <c r="AJ189" s="1"/>
    </row>
    <row r="190" spans="2:36" s="2" customFormat="1" x14ac:dyDescent="0.25">
      <c r="B190" s="1"/>
      <c r="E190" s="56"/>
      <c r="F190" s="56"/>
      <c r="G190" s="56"/>
      <c r="H190" s="56"/>
      <c r="K190" s="1"/>
      <c r="M190" s="1"/>
      <c r="N190" s="1"/>
      <c r="O190" s="4"/>
      <c r="P190" s="4"/>
      <c r="Q190" s="1"/>
      <c r="R190" s="1"/>
      <c r="S190" s="1"/>
      <c r="T190" s="4"/>
      <c r="U190" s="1"/>
      <c r="V190" s="1"/>
      <c r="W190" s="1"/>
      <c r="X190" s="1"/>
      <c r="Y190" s="4"/>
      <c r="Z190" s="1"/>
      <c r="AA190" s="1"/>
      <c r="AB190" s="1"/>
      <c r="AC190" s="1"/>
      <c r="AD190" s="4"/>
      <c r="AE190" s="1"/>
      <c r="AF190" s="1"/>
      <c r="AG190" s="1"/>
      <c r="AH190" s="1"/>
      <c r="AI190" s="1"/>
      <c r="AJ190" s="1"/>
    </row>
    <row r="191" spans="2:36" s="2" customFormat="1" x14ac:dyDescent="0.25">
      <c r="B191" s="1"/>
      <c r="E191" s="49"/>
      <c r="F191" s="49"/>
      <c r="G191" s="49"/>
      <c r="H191" s="49"/>
      <c r="K191" s="1"/>
      <c r="M191" s="1"/>
      <c r="N191" s="1"/>
      <c r="O191" s="4"/>
      <c r="P191" s="4"/>
      <c r="Q191" s="1"/>
      <c r="R191" s="1"/>
      <c r="S191" s="1"/>
      <c r="T191" s="4"/>
      <c r="U191" s="1"/>
      <c r="V191" s="1"/>
      <c r="W191" s="1"/>
      <c r="X191" s="1"/>
      <c r="Y191" s="4"/>
      <c r="Z191" s="1"/>
      <c r="AA191" s="1"/>
      <c r="AB191" s="1"/>
      <c r="AC191" s="1"/>
      <c r="AD191" s="4"/>
      <c r="AE191" s="1"/>
      <c r="AF191" s="1"/>
      <c r="AG191" s="1"/>
      <c r="AH191" s="1"/>
      <c r="AI191" s="1"/>
      <c r="AJ191" s="1"/>
    </row>
    <row r="192" spans="2:36" s="2" customFormat="1" x14ac:dyDescent="0.25">
      <c r="B192" s="1"/>
      <c r="E192" s="56"/>
      <c r="F192" s="56"/>
      <c r="G192" s="56"/>
      <c r="H192" s="56"/>
      <c r="K192" s="1"/>
      <c r="M192" s="1"/>
      <c r="N192" s="1"/>
      <c r="O192" s="4"/>
      <c r="P192" s="4"/>
      <c r="Q192" s="1"/>
      <c r="R192" s="1"/>
      <c r="S192" s="1"/>
      <c r="T192" s="4"/>
      <c r="U192" s="1"/>
      <c r="V192" s="1"/>
      <c r="W192" s="1"/>
      <c r="X192" s="1"/>
      <c r="Y192" s="4"/>
      <c r="Z192" s="1"/>
      <c r="AA192" s="1"/>
      <c r="AB192" s="1"/>
      <c r="AC192" s="1"/>
      <c r="AD192" s="4"/>
      <c r="AE192" s="1"/>
      <c r="AF192" s="1"/>
      <c r="AG192" s="1"/>
      <c r="AH192" s="1"/>
      <c r="AI192" s="1"/>
      <c r="AJ192" s="1"/>
    </row>
  </sheetData>
  <autoFilter ref="A1:AF184" xr:uid="{C496F4C7-0A58-4CC0-A163-1155DB3CE2ED}"/>
  <mergeCells count="156">
    <mergeCell ref="AG4:AJ4"/>
    <mergeCell ref="B6:B11"/>
    <mergeCell ref="AG6:AJ6"/>
    <mergeCell ref="AG7:AJ7"/>
    <mergeCell ref="AG8:AJ8"/>
    <mergeCell ref="AG11:AJ11"/>
    <mergeCell ref="B2:J2"/>
    <mergeCell ref="N2:Q2"/>
    <mergeCell ref="S2:V2"/>
    <mergeCell ref="X2:AA2"/>
    <mergeCell ref="AC2:AF2"/>
    <mergeCell ref="AG2:AJ2"/>
    <mergeCell ref="AG20:AJ20"/>
    <mergeCell ref="B22:B27"/>
    <mergeCell ref="AG22:AJ22"/>
    <mergeCell ref="AG23:AJ23"/>
    <mergeCell ref="AG24:AJ24"/>
    <mergeCell ref="AG27:AJ27"/>
    <mergeCell ref="AG12:AJ12"/>
    <mergeCell ref="B14:B19"/>
    <mergeCell ref="AG14:AJ14"/>
    <mergeCell ref="AG15:AJ15"/>
    <mergeCell ref="AG16:AJ16"/>
    <mergeCell ref="AG17:AJ17"/>
    <mergeCell ref="AG36:AJ36"/>
    <mergeCell ref="B38:B43"/>
    <mergeCell ref="AG38:AJ38"/>
    <mergeCell ref="AG39:AJ39"/>
    <mergeCell ref="AG40:AJ40"/>
    <mergeCell ref="AG43:AJ43"/>
    <mergeCell ref="AG28:AJ28"/>
    <mergeCell ref="B30:B35"/>
    <mergeCell ref="AG30:AJ30"/>
    <mergeCell ref="AG31:AJ31"/>
    <mergeCell ref="AG32:AJ32"/>
    <mergeCell ref="AG33:AJ33"/>
    <mergeCell ref="AG52:AJ52"/>
    <mergeCell ref="B54:B59"/>
    <mergeCell ref="AG54:AJ54"/>
    <mergeCell ref="AG55:AJ55"/>
    <mergeCell ref="AG56:AJ56"/>
    <mergeCell ref="AG59:AJ59"/>
    <mergeCell ref="AG44:AJ44"/>
    <mergeCell ref="B46:B51"/>
    <mergeCell ref="AG46:AJ46"/>
    <mergeCell ref="AG47:AJ47"/>
    <mergeCell ref="AG50:AJ50"/>
    <mergeCell ref="AG51:AJ51"/>
    <mergeCell ref="AG68:AJ68"/>
    <mergeCell ref="B70:B75"/>
    <mergeCell ref="AG70:AJ70"/>
    <mergeCell ref="AG71:AJ71"/>
    <mergeCell ref="AG74:AJ74"/>
    <mergeCell ref="AG75:AJ75"/>
    <mergeCell ref="AG60:AJ60"/>
    <mergeCell ref="B62:B67"/>
    <mergeCell ref="AG62:AJ62"/>
    <mergeCell ref="AG63:AJ63"/>
    <mergeCell ref="AG66:AJ66"/>
    <mergeCell ref="AG67:AJ67"/>
    <mergeCell ref="AG84:AJ84"/>
    <mergeCell ref="B86:B91"/>
    <mergeCell ref="AG86:AJ86"/>
    <mergeCell ref="AG87:AJ87"/>
    <mergeCell ref="AG90:AJ90"/>
    <mergeCell ref="AG91:AJ91"/>
    <mergeCell ref="AG76:AJ76"/>
    <mergeCell ref="B78:B83"/>
    <mergeCell ref="AG78:AJ78"/>
    <mergeCell ref="AG79:AJ79"/>
    <mergeCell ref="AG82:AJ82"/>
    <mergeCell ref="AG83:AJ83"/>
    <mergeCell ref="AG100:AJ100"/>
    <mergeCell ref="B102:B107"/>
    <mergeCell ref="AG102:AJ102"/>
    <mergeCell ref="AG103:AJ103"/>
    <mergeCell ref="AG106:AJ106"/>
    <mergeCell ref="AG107:AJ107"/>
    <mergeCell ref="AG92:AJ92"/>
    <mergeCell ref="B94:B99"/>
    <mergeCell ref="AG94:AJ94"/>
    <mergeCell ref="AG95:AJ95"/>
    <mergeCell ref="AG98:AJ98"/>
    <mergeCell ref="AG99:AJ99"/>
    <mergeCell ref="AG116:AJ116"/>
    <mergeCell ref="B118:B123"/>
    <mergeCell ref="AG118:AJ118"/>
    <mergeCell ref="AG119:AJ119"/>
    <mergeCell ref="AG122:AJ122"/>
    <mergeCell ref="AG123:AJ123"/>
    <mergeCell ref="AG108:AJ108"/>
    <mergeCell ref="B110:B115"/>
    <mergeCell ref="AG110:AJ110"/>
    <mergeCell ref="AG111:AJ111"/>
    <mergeCell ref="AG114:AJ114"/>
    <mergeCell ref="AG115:AJ115"/>
    <mergeCell ref="AG132:AJ132"/>
    <mergeCell ref="B134:B139"/>
    <mergeCell ref="AG134:AJ134"/>
    <mergeCell ref="AG135:AJ135"/>
    <mergeCell ref="AG138:AJ138"/>
    <mergeCell ref="AG139:AJ139"/>
    <mergeCell ref="AG124:AJ124"/>
    <mergeCell ref="B126:B131"/>
    <mergeCell ref="AG126:AJ126"/>
    <mergeCell ref="AG127:AJ127"/>
    <mergeCell ref="AG130:AJ130"/>
    <mergeCell ref="AG131:AJ131"/>
    <mergeCell ref="AG148:AJ148"/>
    <mergeCell ref="B150:B154"/>
    <mergeCell ref="AG150:AJ150"/>
    <mergeCell ref="AG151:AJ151"/>
    <mergeCell ref="AG154:AJ154"/>
    <mergeCell ref="AG140:AJ140"/>
    <mergeCell ref="B142:B147"/>
    <mergeCell ref="AG142:AJ142"/>
    <mergeCell ref="AG143:AJ143"/>
    <mergeCell ref="AG146:AJ146"/>
    <mergeCell ref="AG147:AJ147"/>
    <mergeCell ref="AG162:AJ162"/>
    <mergeCell ref="AG164:AJ164"/>
    <mergeCell ref="N165:Q165"/>
    <mergeCell ref="S165:V165"/>
    <mergeCell ref="X165:AA165"/>
    <mergeCell ref="AC165:AF165"/>
    <mergeCell ref="AG165:AJ165"/>
    <mergeCell ref="AG155:AJ155"/>
    <mergeCell ref="B157:B161"/>
    <mergeCell ref="AG157:AJ157"/>
    <mergeCell ref="AG158:AJ158"/>
    <mergeCell ref="AG161:AJ161"/>
    <mergeCell ref="AG172:AJ172"/>
    <mergeCell ref="H173:H176"/>
    <mergeCell ref="AG173:AJ173"/>
    <mergeCell ref="G174:G176"/>
    <mergeCell ref="AG174:AJ174"/>
    <mergeCell ref="AG175:AJ175"/>
    <mergeCell ref="AG176:AJ176"/>
    <mergeCell ref="AG166:AJ166"/>
    <mergeCell ref="AG167:AJ167"/>
    <mergeCell ref="AG168:AJ168"/>
    <mergeCell ref="AG169:AJ169"/>
    <mergeCell ref="N170:O171"/>
    <mergeCell ref="AG170:AJ170"/>
    <mergeCell ref="AG171:AJ171"/>
    <mergeCell ref="AG182:AJ182"/>
    <mergeCell ref="AG183:AJ183"/>
    <mergeCell ref="AG184:AJ184"/>
    <mergeCell ref="AG185:AJ185"/>
    <mergeCell ref="AG186:AJ186"/>
    <mergeCell ref="N177:O178"/>
    <mergeCell ref="AG177:AJ177"/>
    <mergeCell ref="AG178:AJ178"/>
    <mergeCell ref="AG179:AJ179"/>
    <mergeCell ref="AG180:AJ180"/>
    <mergeCell ref="AG181:AJ18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1573-5A75-4FCD-9283-3ED6FE52B323}">
  <sheetPr>
    <tabColor rgb="FF00B0F0"/>
  </sheetPr>
  <dimension ref="B1:AJ198"/>
  <sheetViews>
    <sheetView showGridLines="0" zoomScale="97" zoomScaleNormal="97" workbookViewId="0">
      <pane xSplit="11" ySplit="5" topLeftCell="L12" activePane="bottomRight" state="frozen"/>
      <selection pane="topRight" activeCell="J1" sqref="J1"/>
      <selection pane="bottomLeft" activeCell="A6" sqref="A6"/>
      <selection pane="bottomRight" activeCell="J6" sqref="J6:J167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6.6640625" style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2</v>
      </c>
      <c r="C6" s="12">
        <v>253</v>
      </c>
      <c r="D6" s="81" t="s">
        <v>93</v>
      </c>
      <c r="E6" s="12">
        <v>1</v>
      </c>
      <c r="F6" s="86" t="s">
        <v>11</v>
      </c>
      <c r="G6" s="12">
        <v>62</v>
      </c>
      <c r="H6" s="12"/>
      <c r="I6" s="12">
        <v>0</v>
      </c>
      <c r="J6" s="12">
        <f t="shared" ref="J6:J13" si="0">G6+H6</f>
        <v>62</v>
      </c>
      <c r="L6" s="13" t="s">
        <v>9</v>
      </c>
      <c r="N6" s="14">
        <v>1475</v>
      </c>
      <c r="O6" s="15">
        <f t="shared" ref="O6:O13" si="1">N6*$S$174</f>
        <v>590000</v>
      </c>
      <c r="P6" s="16">
        <f>+J6*N6</f>
        <v>91450</v>
      </c>
      <c r="Q6" s="15">
        <f t="shared" ref="Q6:Q13" si="2">P6*$S$174</f>
        <v>36580000</v>
      </c>
      <c r="S6" s="14">
        <f>N6+100</f>
        <v>1575</v>
      </c>
      <c r="T6" s="15">
        <f t="shared" ref="T6:T13" si="3">S6*$S$174</f>
        <v>630000</v>
      </c>
      <c r="U6" s="16">
        <f>+J6*S6</f>
        <v>97650</v>
      </c>
      <c r="V6" s="15">
        <f t="shared" ref="V6:V13" si="4">U6*$S$174</f>
        <v>39060000</v>
      </c>
      <c r="X6" s="14">
        <f>+S6+100</f>
        <v>1675</v>
      </c>
      <c r="Y6" s="15">
        <f t="shared" ref="Y6:Y14" si="5">X6*$S$174</f>
        <v>670000</v>
      </c>
      <c r="Z6" s="15">
        <f>+J6*X6</f>
        <v>103850</v>
      </c>
      <c r="AA6" s="15">
        <f t="shared" ref="AA6:AA13" si="6">Z6*$S$174</f>
        <v>41540000</v>
      </c>
      <c r="AC6" s="14">
        <f>X6+75</f>
        <v>1750</v>
      </c>
      <c r="AD6" s="15">
        <f>AC6*$S$174</f>
        <v>700000</v>
      </c>
      <c r="AE6" s="15">
        <f>G6*AC6+(H6+I6)*AC6/2</f>
        <v>108500</v>
      </c>
      <c r="AF6" s="15">
        <f>AE6*$S$174</f>
        <v>43400000</v>
      </c>
      <c r="AG6" s="192"/>
      <c r="AH6" s="192"/>
      <c r="AI6" s="192"/>
      <c r="AJ6" s="192"/>
    </row>
    <row r="7" spans="2:36" ht="13.8" customHeight="1" x14ac:dyDescent="0.25">
      <c r="B7" s="191"/>
      <c r="C7" s="12">
        <v>254</v>
      </c>
      <c r="D7" s="81" t="s">
        <v>93</v>
      </c>
      <c r="E7" s="12">
        <v>2</v>
      </c>
      <c r="F7" s="86" t="s">
        <v>8</v>
      </c>
      <c r="G7" s="12">
        <v>86.8</v>
      </c>
      <c r="H7" s="12"/>
      <c r="I7" s="12">
        <v>0</v>
      </c>
      <c r="J7" s="12">
        <f t="shared" si="0"/>
        <v>86.8</v>
      </c>
      <c r="L7" s="17" t="s">
        <v>10</v>
      </c>
      <c r="N7" s="14">
        <v>1500</v>
      </c>
      <c r="O7" s="15">
        <f t="shared" si="1"/>
        <v>600000</v>
      </c>
      <c r="P7" s="16">
        <f>+J7*N7</f>
        <v>130200</v>
      </c>
      <c r="Q7" s="15">
        <f t="shared" si="2"/>
        <v>52080000</v>
      </c>
      <c r="S7" s="14">
        <f t="shared" ref="S7:S13" si="7">N7+100</f>
        <v>1600</v>
      </c>
      <c r="T7" s="15">
        <f t="shared" si="3"/>
        <v>640000</v>
      </c>
      <c r="U7" s="16">
        <f>+J7*S7</f>
        <v>138880</v>
      </c>
      <c r="V7" s="15">
        <f t="shared" si="4"/>
        <v>55552000</v>
      </c>
      <c r="X7" s="14">
        <f t="shared" ref="X7:X13" si="8">+S7+100</f>
        <v>1700</v>
      </c>
      <c r="Y7" s="15">
        <f t="shared" si="5"/>
        <v>680000</v>
      </c>
      <c r="Z7" s="15">
        <f>+J7*X7</f>
        <v>147560</v>
      </c>
      <c r="AA7" s="15">
        <f t="shared" si="6"/>
        <v>59024000</v>
      </c>
      <c r="AC7" s="14">
        <f t="shared" ref="AC7:AC14" si="9">X7+75</f>
        <v>1775</v>
      </c>
      <c r="AD7" s="15">
        <f>AC7*$S$174</f>
        <v>710000</v>
      </c>
      <c r="AE7" s="15">
        <f>G7*AC7+(H7+I7)*AC7/2</f>
        <v>154070</v>
      </c>
      <c r="AF7" s="15">
        <f>AE7*$S$174</f>
        <v>61628000</v>
      </c>
      <c r="AG7" s="192"/>
      <c r="AH7" s="192"/>
      <c r="AI7" s="192"/>
      <c r="AJ7" s="192"/>
    </row>
    <row r="8" spans="2:36" ht="13.8" customHeight="1" x14ac:dyDescent="0.25">
      <c r="B8" s="191"/>
      <c r="C8" s="12">
        <v>255</v>
      </c>
      <c r="D8" s="81" t="s">
        <v>90</v>
      </c>
      <c r="E8" s="12">
        <v>2</v>
      </c>
      <c r="F8" s="86" t="s">
        <v>8</v>
      </c>
      <c r="G8" s="12">
        <v>117.9</v>
      </c>
      <c r="H8" s="12"/>
      <c r="I8" s="12">
        <v>0</v>
      </c>
      <c r="J8" s="12">
        <f t="shared" si="0"/>
        <v>117.9</v>
      </c>
      <c r="L8" s="17" t="s">
        <v>10</v>
      </c>
      <c r="N8" s="14">
        <v>1500</v>
      </c>
      <c r="O8" s="15">
        <f t="shared" si="1"/>
        <v>600000</v>
      </c>
      <c r="P8" s="16">
        <f>+J8*N8</f>
        <v>176850</v>
      </c>
      <c r="Q8" s="15">
        <f t="shared" si="2"/>
        <v>70740000</v>
      </c>
      <c r="S8" s="14">
        <f t="shared" si="7"/>
        <v>1600</v>
      </c>
      <c r="T8" s="15">
        <f t="shared" si="3"/>
        <v>640000</v>
      </c>
      <c r="U8" s="16">
        <f>+J8*S8</f>
        <v>188640</v>
      </c>
      <c r="V8" s="15">
        <f t="shared" si="4"/>
        <v>75456000</v>
      </c>
      <c r="X8" s="14">
        <f t="shared" si="8"/>
        <v>1700</v>
      </c>
      <c r="Y8" s="15">
        <f t="shared" si="5"/>
        <v>680000</v>
      </c>
      <c r="Z8" s="15">
        <f>+J8*X8</f>
        <v>200430</v>
      </c>
      <c r="AA8" s="15">
        <f t="shared" si="6"/>
        <v>80172000</v>
      </c>
      <c r="AC8" s="14">
        <f t="shared" si="9"/>
        <v>1775</v>
      </c>
      <c r="AD8" s="15">
        <f>AC8*$S$174</f>
        <v>710000</v>
      </c>
      <c r="AE8" s="15">
        <f>G8*AC8+(H8+I8)*AC8/2</f>
        <v>209272.5</v>
      </c>
      <c r="AF8" s="15">
        <f>AE8*$S$174</f>
        <v>83709000</v>
      </c>
      <c r="AG8" s="192"/>
      <c r="AH8" s="192"/>
      <c r="AI8" s="192"/>
      <c r="AJ8" s="192"/>
    </row>
    <row r="9" spans="2:36" ht="13.8" customHeight="1" x14ac:dyDescent="0.25">
      <c r="B9" s="191"/>
      <c r="C9" s="12">
        <v>256</v>
      </c>
      <c r="D9" s="81" t="s">
        <v>43</v>
      </c>
      <c r="E9" s="12">
        <v>2</v>
      </c>
      <c r="F9" s="86"/>
      <c r="G9" s="12">
        <v>83.1</v>
      </c>
      <c r="H9" s="12"/>
      <c r="I9" s="12"/>
      <c r="J9" s="12">
        <f t="shared" si="0"/>
        <v>83.1</v>
      </c>
      <c r="L9" s="17"/>
      <c r="N9" s="14">
        <v>1500</v>
      </c>
      <c r="O9" s="15">
        <f t="shared" si="1"/>
        <v>600000</v>
      </c>
      <c r="P9" s="16">
        <f t="shared" ref="P9:P10" si="10">+J9*N9</f>
        <v>124649.99999999999</v>
      </c>
      <c r="Q9" s="15">
        <f t="shared" si="2"/>
        <v>49859999.999999993</v>
      </c>
      <c r="S9" s="14">
        <f t="shared" si="7"/>
        <v>1600</v>
      </c>
      <c r="T9" s="15">
        <f t="shared" si="3"/>
        <v>640000</v>
      </c>
      <c r="U9" s="16">
        <f t="shared" ref="U9:U10" si="11">+J9*S9</f>
        <v>132960</v>
      </c>
      <c r="V9" s="15">
        <f t="shared" si="4"/>
        <v>53184000</v>
      </c>
      <c r="X9" s="14">
        <f t="shared" si="8"/>
        <v>1700</v>
      </c>
      <c r="Y9" s="15">
        <f t="shared" si="5"/>
        <v>680000</v>
      </c>
      <c r="Z9" s="15">
        <f t="shared" ref="Z9:Z10" si="12">+J9*X9</f>
        <v>141270</v>
      </c>
      <c r="AA9" s="15">
        <f t="shared" si="6"/>
        <v>56508000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257</v>
      </c>
      <c r="D10" s="81" t="s">
        <v>43</v>
      </c>
      <c r="E10" s="12">
        <v>1</v>
      </c>
      <c r="F10" s="86"/>
      <c r="G10" s="12">
        <v>62.8</v>
      </c>
      <c r="H10" s="12"/>
      <c r="I10" s="12"/>
      <c r="J10" s="12">
        <f t="shared" si="0"/>
        <v>62.8</v>
      </c>
      <c r="L10" s="17"/>
      <c r="N10" s="14">
        <v>1500</v>
      </c>
      <c r="O10" s="15">
        <f t="shared" si="1"/>
        <v>600000</v>
      </c>
      <c r="P10" s="16">
        <f t="shared" si="10"/>
        <v>94200</v>
      </c>
      <c r="Q10" s="15">
        <f t="shared" si="2"/>
        <v>37680000</v>
      </c>
      <c r="S10" s="14">
        <f t="shared" si="7"/>
        <v>1600</v>
      </c>
      <c r="T10" s="15">
        <f t="shared" si="3"/>
        <v>640000</v>
      </c>
      <c r="U10" s="16">
        <f t="shared" si="11"/>
        <v>100480</v>
      </c>
      <c r="V10" s="15">
        <f t="shared" si="4"/>
        <v>40192000</v>
      </c>
      <c r="X10" s="14">
        <f t="shared" si="8"/>
        <v>1700</v>
      </c>
      <c r="Y10" s="15">
        <f t="shared" si="5"/>
        <v>680000</v>
      </c>
      <c r="Z10" s="15">
        <f t="shared" si="12"/>
        <v>106760</v>
      </c>
      <c r="AA10" s="15">
        <f t="shared" si="6"/>
        <v>42704000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258</v>
      </c>
      <c r="D11" s="81" t="s">
        <v>43</v>
      </c>
      <c r="E11" s="12">
        <v>1</v>
      </c>
      <c r="F11" s="86" t="s">
        <v>11</v>
      </c>
      <c r="G11" s="12">
        <v>68.7</v>
      </c>
      <c r="H11" s="12"/>
      <c r="I11" s="12">
        <v>0</v>
      </c>
      <c r="J11" s="12">
        <f t="shared" si="0"/>
        <v>68.7</v>
      </c>
      <c r="L11" s="17" t="s">
        <v>10</v>
      </c>
      <c r="N11" s="14">
        <v>1500</v>
      </c>
      <c r="O11" s="15">
        <f t="shared" si="1"/>
        <v>600000</v>
      </c>
      <c r="P11" s="16">
        <f>+J11*N11</f>
        <v>103050</v>
      </c>
      <c r="Q11" s="15">
        <f t="shared" si="2"/>
        <v>41220000</v>
      </c>
      <c r="S11" s="14">
        <f t="shared" si="7"/>
        <v>1600</v>
      </c>
      <c r="T11" s="15">
        <f t="shared" si="3"/>
        <v>640000</v>
      </c>
      <c r="U11" s="16">
        <f>+J11*S11</f>
        <v>109920</v>
      </c>
      <c r="V11" s="15">
        <f t="shared" si="4"/>
        <v>43968000</v>
      </c>
      <c r="X11" s="14">
        <f t="shared" si="8"/>
        <v>1700</v>
      </c>
      <c r="Y11" s="15">
        <f t="shared" si="5"/>
        <v>680000</v>
      </c>
      <c r="Z11" s="15">
        <f>+J11*X11</f>
        <v>116790</v>
      </c>
      <c r="AA11" s="15">
        <f t="shared" si="6"/>
        <v>46716000</v>
      </c>
      <c r="AC11" s="14">
        <f t="shared" si="9"/>
        <v>1775</v>
      </c>
      <c r="AD11" s="15">
        <f>AC11*$S$174</f>
        <v>710000</v>
      </c>
      <c r="AE11" s="15">
        <f>G11*AC11+(H11+I11)*AC11/2</f>
        <v>121942.5</v>
      </c>
      <c r="AF11" s="15">
        <f>AE11*$S$174</f>
        <v>48777000</v>
      </c>
      <c r="AG11" s="192"/>
      <c r="AH11" s="192"/>
      <c r="AI11" s="192"/>
      <c r="AJ11" s="192"/>
    </row>
    <row r="12" spans="2:36" ht="13.8" customHeight="1" x14ac:dyDescent="0.25">
      <c r="B12" s="191"/>
      <c r="C12" s="12">
        <v>259</v>
      </c>
      <c r="D12" s="81" t="s">
        <v>93</v>
      </c>
      <c r="E12" s="12">
        <v>1</v>
      </c>
      <c r="F12" s="86"/>
      <c r="G12" s="12">
        <v>71.7</v>
      </c>
      <c r="H12" s="12"/>
      <c r="I12" s="12"/>
      <c r="J12" s="12">
        <f t="shared" si="0"/>
        <v>71.7</v>
      </c>
      <c r="L12" s="17"/>
      <c r="N12" s="14">
        <v>1450</v>
      </c>
      <c r="O12" s="15">
        <f t="shared" si="1"/>
        <v>580000</v>
      </c>
      <c r="P12" s="16">
        <f>+J12*N12</f>
        <v>103965</v>
      </c>
      <c r="Q12" s="15">
        <f t="shared" si="2"/>
        <v>41586000</v>
      </c>
      <c r="S12" s="14">
        <f t="shared" ref="S12" si="13">N12+100</f>
        <v>1550</v>
      </c>
      <c r="T12" s="15">
        <f t="shared" si="3"/>
        <v>620000</v>
      </c>
      <c r="U12" s="16">
        <f>+J12*S12</f>
        <v>111135</v>
      </c>
      <c r="V12" s="15">
        <f t="shared" si="4"/>
        <v>44454000</v>
      </c>
      <c r="X12" s="14">
        <f t="shared" ref="X12" si="14">+S12+100</f>
        <v>1650</v>
      </c>
      <c r="Y12" s="15">
        <f t="shared" si="5"/>
        <v>660000</v>
      </c>
      <c r="Z12" s="15">
        <f>+J12*X12</f>
        <v>118305</v>
      </c>
      <c r="AA12" s="15">
        <f t="shared" si="6"/>
        <v>47322000</v>
      </c>
      <c r="AC12" s="14"/>
      <c r="AD12" s="15"/>
      <c r="AE12" s="15"/>
      <c r="AF12" s="15"/>
      <c r="AG12" s="22"/>
      <c r="AH12" s="22"/>
      <c r="AI12" s="22"/>
      <c r="AJ12" s="22"/>
    </row>
    <row r="13" spans="2:36" ht="14.4" customHeight="1" x14ac:dyDescent="0.25">
      <c r="B13" s="191"/>
      <c r="C13" s="12">
        <v>260</v>
      </c>
      <c r="D13" s="81" t="s">
        <v>93</v>
      </c>
      <c r="E13" s="12">
        <v>1</v>
      </c>
      <c r="F13" s="86" t="s">
        <v>11</v>
      </c>
      <c r="G13" s="12">
        <v>62.6</v>
      </c>
      <c r="H13" s="12"/>
      <c r="I13" s="12">
        <v>0</v>
      </c>
      <c r="J13" s="12">
        <f t="shared" si="0"/>
        <v>62.6</v>
      </c>
      <c r="L13" s="17"/>
      <c r="N13" s="14">
        <v>1475</v>
      </c>
      <c r="O13" s="15">
        <f t="shared" si="1"/>
        <v>590000</v>
      </c>
      <c r="P13" s="16">
        <f>+J13*N13</f>
        <v>92335</v>
      </c>
      <c r="Q13" s="15">
        <f t="shared" si="2"/>
        <v>36934000</v>
      </c>
      <c r="S13" s="14">
        <f t="shared" si="7"/>
        <v>1575</v>
      </c>
      <c r="T13" s="15">
        <f t="shared" si="3"/>
        <v>630000</v>
      </c>
      <c r="U13" s="16">
        <f>+J13*S13</f>
        <v>98595</v>
      </c>
      <c r="V13" s="15">
        <f t="shared" si="4"/>
        <v>39438000</v>
      </c>
      <c r="X13" s="14">
        <f t="shared" si="8"/>
        <v>1675</v>
      </c>
      <c r="Y13" s="15">
        <f t="shared" si="5"/>
        <v>670000</v>
      </c>
      <c r="Z13" s="15">
        <f>+J13*X13</f>
        <v>104855</v>
      </c>
      <c r="AA13" s="15">
        <f t="shared" si="6"/>
        <v>41942000</v>
      </c>
      <c r="AC13" s="14">
        <f t="shared" si="9"/>
        <v>1750</v>
      </c>
      <c r="AD13" s="15">
        <f>AC13*$S$174</f>
        <v>700000</v>
      </c>
      <c r="AE13" s="15">
        <f>G13*AC13+(H13+I13)*AC13/2</f>
        <v>109550</v>
      </c>
      <c r="AF13" s="15">
        <f>AE13*$S$174</f>
        <v>43820000</v>
      </c>
      <c r="AG13" s="22"/>
      <c r="AH13" s="22"/>
      <c r="AI13" s="22"/>
      <c r="AJ13" s="22"/>
    </row>
    <row r="14" spans="2:36" x14ac:dyDescent="0.25">
      <c r="C14" s="18"/>
      <c r="D14" s="82"/>
      <c r="E14" s="18"/>
      <c r="F14" s="87"/>
      <c r="G14" s="19">
        <f>SUM(G6:G13)</f>
        <v>615.60000000000014</v>
      </c>
      <c r="H14" s="19">
        <f>SUM(H6:I13)</f>
        <v>0</v>
      </c>
      <c r="I14" s="19">
        <f>SUM(I6:I11)</f>
        <v>0</v>
      </c>
      <c r="J14" s="19">
        <f>SUM(J6:J13)</f>
        <v>615.60000000000014</v>
      </c>
      <c r="N14" s="104">
        <f>+P14/J14</f>
        <v>1489.1163092917475</v>
      </c>
      <c r="O14" s="20"/>
      <c r="P14" s="21">
        <f>SUM(P6:P13)</f>
        <v>916700</v>
      </c>
      <c r="Q14" s="21">
        <f>SUM(Q6:Q13)</f>
        <v>366680000</v>
      </c>
      <c r="S14" s="104">
        <f>+U14/J14</f>
        <v>1589.1163092917475</v>
      </c>
      <c r="T14" s="20"/>
      <c r="U14" s="21">
        <f>SUM(U6:U13)</f>
        <v>978260</v>
      </c>
      <c r="V14" s="21">
        <f>SUM(V6:V13)</f>
        <v>391304000</v>
      </c>
      <c r="X14" s="104">
        <f>+Z14/J14</f>
        <v>1689.1163092917475</v>
      </c>
      <c r="Y14" s="20">
        <f t="shared" si="5"/>
        <v>675646.52371669898</v>
      </c>
      <c r="Z14" s="21">
        <f>SUM(Z6:Z13)</f>
        <v>1039820</v>
      </c>
      <c r="AA14" s="21">
        <f>SUM(AA6:AA13)</f>
        <v>415928000</v>
      </c>
      <c r="AC14" s="2">
        <f t="shared" si="9"/>
        <v>1764.1163092917475</v>
      </c>
      <c r="AD14" s="20">
        <f>AC14*$S$174</f>
        <v>705646.52371669898</v>
      </c>
      <c r="AE14" s="21">
        <f>SUM(AE6:AE13)</f>
        <v>703335</v>
      </c>
      <c r="AF14" s="21">
        <f>SUM(AF6:AF13)</f>
        <v>281334000</v>
      </c>
      <c r="AG14" s="193"/>
      <c r="AH14" s="193"/>
      <c r="AI14" s="193"/>
      <c r="AJ14" s="193"/>
    </row>
    <row r="15" spans="2:36" x14ac:dyDescent="0.25">
      <c r="C15" s="18"/>
      <c r="D15" s="82"/>
      <c r="E15" s="18"/>
      <c r="F15" s="87"/>
      <c r="G15" s="19"/>
      <c r="H15" s="19"/>
      <c r="I15" s="19"/>
      <c r="J15" s="19"/>
      <c r="N15" s="104"/>
      <c r="O15" s="20"/>
      <c r="P15" s="21"/>
      <c r="Q15" s="21"/>
      <c r="S15" s="104"/>
      <c r="T15" s="20"/>
      <c r="U15" s="21"/>
      <c r="V15" s="21"/>
      <c r="X15" s="104"/>
      <c r="Y15" s="20"/>
      <c r="Z15" s="21"/>
      <c r="AA15" s="21"/>
      <c r="AC15" s="2"/>
      <c r="AD15" s="20"/>
      <c r="AE15" s="21"/>
      <c r="AF15" s="21"/>
      <c r="AG15" s="2"/>
      <c r="AH15" s="2"/>
      <c r="AI15" s="2"/>
      <c r="AJ15" s="2"/>
    </row>
    <row r="16" spans="2:36" ht="13.8" customHeight="1" x14ac:dyDescent="0.25">
      <c r="B16" s="191">
        <v>3</v>
      </c>
      <c r="C16" s="12">
        <v>261</v>
      </c>
      <c r="D16" s="81" t="s">
        <v>93</v>
      </c>
      <c r="E16" s="12">
        <v>1</v>
      </c>
      <c r="F16" s="86" t="s">
        <v>11</v>
      </c>
      <c r="G16" s="12">
        <v>62</v>
      </c>
      <c r="H16" s="12"/>
      <c r="I16" s="12">
        <v>0</v>
      </c>
      <c r="J16" s="12">
        <f t="shared" ref="J16:J23" si="15">G16+H16</f>
        <v>62</v>
      </c>
      <c r="L16" s="13" t="s">
        <v>9</v>
      </c>
      <c r="N16" s="14">
        <v>1500</v>
      </c>
      <c r="O16" s="15">
        <f t="shared" ref="O16:O23" si="16">N16*$S$174</f>
        <v>600000</v>
      </c>
      <c r="P16" s="16">
        <f>+J16*N16</f>
        <v>93000</v>
      </c>
      <c r="Q16" s="15">
        <f t="shared" ref="Q16:Q23" si="17">P16*$S$174</f>
        <v>37200000</v>
      </c>
      <c r="S16" s="14">
        <f t="shared" ref="S16:S23" si="18">N16+100</f>
        <v>1600</v>
      </c>
      <c r="T16" s="15">
        <f t="shared" ref="T16:T23" si="19">S16*$S$174</f>
        <v>640000</v>
      </c>
      <c r="U16" s="16">
        <f>+J16*S16</f>
        <v>99200</v>
      </c>
      <c r="V16" s="15">
        <f t="shared" ref="V16:V23" si="20">U16*$S$174</f>
        <v>39680000</v>
      </c>
      <c r="X16" s="14">
        <f>+S16+100</f>
        <v>1700</v>
      </c>
      <c r="Y16" s="15">
        <f t="shared" ref="Y16:Y24" si="21">X16*$S$174</f>
        <v>680000</v>
      </c>
      <c r="Z16" s="15">
        <f>+J16*X16</f>
        <v>105400</v>
      </c>
      <c r="AA16" s="15">
        <f t="shared" ref="AA16:AA23" si="22">Z16*$S$174</f>
        <v>42160000</v>
      </c>
      <c r="AC16" s="14">
        <f>X16+75</f>
        <v>1775</v>
      </c>
      <c r="AD16" s="15">
        <f>AC16*$S$174</f>
        <v>710000</v>
      </c>
      <c r="AE16" s="15">
        <f>G16*AC16+(H16+I16)*AC16/2</f>
        <v>110050</v>
      </c>
      <c r="AF16" s="15">
        <f>AE16*$S$174</f>
        <v>44020000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262</v>
      </c>
      <c r="D17" s="81" t="s">
        <v>93</v>
      </c>
      <c r="E17" s="12">
        <v>2</v>
      </c>
      <c r="F17" s="86" t="s">
        <v>8</v>
      </c>
      <c r="G17" s="12">
        <v>86.8</v>
      </c>
      <c r="H17" s="12"/>
      <c r="I17" s="12">
        <v>0</v>
      </c>
      <c r="J17" s="12">
        <f t="shared" si="15"/>
        <v>86.8</v>
      </c>
      <c r="L17" s="17" t="s">
        <v>10</v>
      </c>
      <c r="N17" s="14">
        <v>1525</v>
      </c>
      <c r="O17" s="15">
        <f t="shared" si="16"/>
        <v>610000</v>
      </c>
      <c r="P17" s="16">
        <f>+J17*N17</f>
        <v>132370</v>
      </c>
      <c r="Q17" s="15">
        <f t="shared" si="17"/>
        <v>52948000</v>
      </c>
      <c r="S17" s="14">
        <f t="shared" si="18"/>
        <v>1625</v>
      </c>
      <c r="T17" s="15">
        <f t="shared" si="19"/>
        <v>650000</v>
      </c>
      <c r="U17" s="16">
        <f>+J17*S17</f>
        <v>141050</v>
      </c>
      <c r="V17" s="15">
        <f t="shared" si="20"/>
        <v>56420000</v>
      </c>
      <c r="X17" s="14">
        <f t="shared" ref="X17:X23" si="23">+S17+100</f>
        <v>1725</v>
      </c>
      <c r="Y17" s="15">
        <f t="shared" si="21"/>
        <v>690000</v>
      </c>
      <c r="Z17" s="15">
        <f>+J17*X17</f>
        <v>149730</v>
      </c>
      <c r="AA17" s="15">
        <f t="shared" si="22"/>
        <v>59892000</v>
      </c>
      <c r="AC17" s="14">
        <f t="shared" ref="AC17:AC24" si="24">X17+75</f>
        <v>1800</v>
      </c>
      <c r="AD17" s="15">
        <f>AC17*$S$174</f>
        <v>720000</v>
      </c>
      <c r="AE17" s="15">
        <f>G17*AC17+(H17+I17)*AC17/2</f>
        <v>156240</v>
      </c>
      <c r="AF17" s="15">
        <f>AE17*$S$174</f>
        <v>62496000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263</v>
      </c>
      <c r="D18" s="81" t="s">
        <v>90</v>
      </c>
      <c r="E18" s="12">
        <v>2</v>
      </c>
      <c r="F18" s="86" t="s">
        <v>8</v>
      </c>
      <c r="G18" s="12">
        <v>117.9</v>
      </c>
      <c r="H18" s="12"/>
      <c r="I18" s="12">
        <v>0</v>
      </c>
      <c r="J18" s="12">
        <f t="shared" si="15"/>
        <v>117.9</v>
      </c>
      <c r="L18" s="17" t="s">
        <v>10</v>
      </c>
      <c r="N18" s="14">
        <v>1525</v>
      </c>
      <c r="O18" s="15">
        <f t="shared" si="16"/>
        <v>610000</v>
      </c>
      <c r="P18" s="16">
        <f>+J18*N18</f>
        <v>179797.5</v>
      </c>
      <c r="Q18" s="15">
        <f t="shared" si="17"/>
        <v>71919000</v>
      </c>
      <c r="S18" s="14">
        <f t="shared" si="18"/>
        <v>1625</v>
      </c>
      <c r="T18" s="15">
        <f t="shared" si="19"/>
        <v>650000</v>
      </c>
      <c r="U18" s="16">
        <f>+J18*S18</f>
        <v>191587.5</v>
      </c>
      <c r="V18" s="15">
        <f t="shared" si="20"/>
        <v>76635000</v>
      </c>
      <c r="X18" s="14">
        <f t="shared" si="23"/>
        <v>1725</v>
      </c>
      <c r="Y18" s="15">
        <f t="shared" si="21"/>
        <v>690000</v>
      </c>
      <c r="Z18" s="15">
        <f>+J18*X18</f>
        <v>203377.5</v>
      </c>
      <c r="AA18" s="15">
        <f t="shared" si="22"/>
        <v>81351000</v>
      </c>
      <c r="AC18" s="14">
        <f t="shared" si="24"/>
        <v>1800</v>
      </c>
      <c r="AD18" s="15">
        <f>AC18*$S$174</f>
        <v>720000</v>
      </c>
      <c r="AE18" s="15">
        <f>G18*AC18+(H18+I18)*AC18/2</f>
        <v>212220</v>
      </c>
      <c r="AF18" s="15">
        <f>AE18*$S$174</f>
        <v>84888000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264</v>
      </c>
      <c r="D19" s="81" t="s">
        <v>43</v>
      </c>
      <c r="E19" s="12">
        <v>2</v>
      </c>
      <c r="F19" s="86" t="s">
        <v>11</v>
      </c>
      <c r="G19" s="12">
        <v>83.1</v>
      </c>
      <c r="H19" s="12"/>
      <c r="I19" s="12">
        <v>0</v>
      </c>
      <c r="J19" s="12">
        <f t="shared" si="15"/>
        <v>83.1</v>
      </c>
      <c r="L19" s="17" t="s">
        <v>10</v>
      </c>
      <c r="N19" s="14">
        <v>1525</v>
      </c>
      <c r="O19" s="15">
        <f t="shared" si="16"/>
        <v>610000</v>
      </c>
      <c r="P19" s="16">
        <f>+J19*N19</f>
        <v>126727.49999999999</v>
      </c>
      <c r="Q19" s="15">
        <f t="shared" si="17"/>
        <v>50690999.999999993</v>
      </c>
      <c r="S19" s="14">
        <f t="shared" si="18"/>
        <v>1625</v>
      </c>
      <c r="T19" s="15">
        <f t="shared" si="19"/>
        <v>650000</v>
      </c>
      <c r="U19" s="16">
        <f>+J19*S19</f>
        <v>135037.5</v>
      </c>
      <c r="V19" s="15">
        <f t="shared" si="20"/>
        <v>54015000</v>
      </c>
      <c r="X19" s="14">
        <f t="shared" si="23"/>
        <v>1725</v>
      </c>
      <c r="Y19" s="15">
        <f t="shared" si="21"/>
        <v>690000</v>
      </c>
      <c r="Z19" s="15">
        <f>+J19*X19</f>
        <v>143347.5</v>
      </c>
      <c r="AA19" s="15">
        <f t="shared" si="22"/>
        <v>57339000</v>
      </c>
      <c r="AC19" s="14">
        <f t="shared" si="24"/>
        <v>1800</v>
      </c>
      <c r="AD19" s="15">
        <f>AC19*$S$174</f>
        <v>720000</v>
      </c>
      <c r="AE19" s="15">
        <f>G19*AC19+(H19+I19)*AC19/2</f>
        <v>149580</v>
      </c>
      <c r="AF19" s="15">
        <f>AE19*$S$174</f>
        <v>59832000</v>
      </c>
      <c r="AG19" s="192"/>
      <c r="AH19" s="192"/>
      <c r="AI19" s="192"/>
      <c r="AJ19" s="192"/>
    </row>
    <row r="20" spans="2:36" ht="13.8" customHeight="1" x14ac:dyDescent="0.25">
      <c r="B20" s="191"/>
      <c r="C20" s="12">
        <v>265</v>
      </c>
      <c r="D20" s="81" t="s">
        <v>43</v>
      </c>
      <c r="E20" s="12">
        <v>1</v>
      </c>
      <c r="F20" s="86"/>
      <c r="G20" s="12">
        <v>62.8</v>
      </c>
      <c r="H20" s="12"/>
      <c r="I20" s="12"/>
      <c r="J20" s="12">
        <f t="shared" si="15"/>
        <v>62.8</v>
      </c>
      <c r="L20" s="17"/>
      <c r="N20" s="14">
        <v>1525</v>
      </c>
      <c r="O20" s="15">
        <f t="shared" si="16"/>
        <v>610000</v>
      </c>
      <c r="P20" s="16">
        <f t="shared" ref="P20:P21" si="25">+J20*N20</f>
        <v>95770</v>
      </c>
      <c r="Q20" s="15">
        <f t="shared" si="17"/>
        <v>38308000</v>
      </c>
      <c r="S20" s="14">
        <f t="shared" si="18"/>
        <v>1625</v>
      </c>
      <c r="T20" s="15">
        <f t="shared" si="19"/>
        <v>650000</v>
      </c>
      <c r="U20" s="16">
        <f t="shared" ref="U20:U21" si="26">+J20*S20</f>
        <v>102050</v>
      </c>
      <c r="V20" s="15">
        <f t="shared" si="20"/>
        <v>40820000</v>
      </c>
      <c r="X20" s="14">
        <f t="shared" si="23"/>
        <v>1725</v>
      </c>
      <c r="Y20" s="15">
        <f t="shared" si="21"/>
        <v>690000</v>
      </c>
      <c r="Z20" s="15">
        <f t="shared" ref="Z20:Z21" si="27">+J20*X20</f>
        <v>108330</v>
      </c>
      <c r="AA20" s="15">
        <f t="shared" si="22"/>
        <v>43332000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3.8" customHeight="1" x14ac:dyDescent="0.25">
      <c r="B21" s="191"/>
      <c r="C21" s="12">
        <v>266</v>
      </c>
      <c r="D21" s="81" t="s">
        <v>43</v>
      </c>
      <c r="E21" s="12">
        <v>1</v>
      </c>
      <c r="F21" s="86"/>
      <c r="G21" s="12">
        <v>68.7</v>
      </c>
      <c r="H21" s="12"/>
      <c r="I21" s="12"/>
      <c r="J21" s="12">
        <f t="shared" si="15"/>
        <v>68.7</v>
      </c>
      <c r="L21" s="17"/>
      <c r="N21" s="14">
        <v>1525</v>
      </c>
      <c r="O21" s="15">
        <f t="shared" si="16"/>
        <v>610000</v>
      </c>
      <c r="P21" s="16">
        <f t="shared" si="25"/>
        <v>104767.5</v>
      </c>
      <c r="Q21" s="15">
        <f t="shared" si="17"/>
        <v>41907000</v>
      </c>
      <c r="S21" s="14">
        <f t="shared" si="18"/>
        <v>1625</v>
      </c>
      <c r="T21" s="15">
        <f t="shared" si="19"/>
        <v>650000</v>
      </c>
      <c r="U21" s="16">
        <f t="shared" si="26"/>
        <v>111637.5</v>
      </c>
      <c r="V21" s="15">
        <f t="shared" si="20"/>
        <v>44655000</v>
      </c>
      <c r="X21" s="14">
        <f t="shared" si="23"/>
        <v>1725</v>
      </c>
      <c r="Y21" s="15">
        <f t="shared" si="21"/>
        <v>690000</v>
      </c>
      <c r="Z21" s="15">
        <f t="shared" si="27"/>
        <v>118507.5</v>
      </c>
      <c r="AA21" s="15">
        <f t="shared" si="22"/>
        <v>47403000</v>
      </c>
      <c r="AC21" s="14"/>
      <c r="AD21" s="15"/>
      <c r="AE21" s="15"/>
      <c r="AF21" s="15"/>
      <c r="AG21" s="22"/>
      <c r="AH21" s="22"/>
      <c r="AI21" s="22"/>
      <c r="AJ21" s="22"/>
    </row>
    <row r="22" spans="2:36" ht="13.8" customHeight="1" x14ac:dyDescent="0.25">
      <c r="B22" s="191"/>
      <c r="C22" s="12">
        <v>267</v>
      </c>
      <c r="D22" s="81" t="s">
        <v>93</v>
      </c>
      <c r="E22" s="12">
        <v>1</v>
      </c>
      <c r="F22" s="86"/>
      <c r="G22" s="12">
        <v>71.7</v>
      </c>
      <c r="H22" s="12"/>
      <c r="I22" s="12"/>
      <c r="J22" s="12">
        <f t="shared" si="15"/>
        <v>71.7</v>
      </c>
      <c r="L22" s="17"/>
      <c r="N22" s="14">
        <v>1475</v>
      </c>
      <c r="O22" s="15">
        <f t="shared" si="16"/>
        <v>590000</v>
      </c>
      <c r="P22" s="16">
        <f t="shared" ref="P22" si="28">+J22*N22</f>
        <v>105757.5</v>
      </c>
      <c r="Q22" s="15">
        <f t="shared" si="17"/>
        <v>42303000</v>
      </c>
      <c r="S22" s="14">
        <f t="shared" ref="S22" si="29">N22+100</f>
        <v>1575</v>
      </c>
      <c r="T22" s="15">
        <f t="shared" si="19"/>
        <v>630000</v>
      </c>
      <c r="U22" s="16">
        <f t="shared" ref="U22" si="30">+J22*S22</f>
        <v>112927.5</v>
      </c>
      <c r="V22" s="15">
        <f t="shared" si="20"/>
        <v>45171000</v>
      </c>
      <c r="X22" s="14">
        <f t="shared" ref="X22" si="31">+S22+100</f>
        <v>1675</v>
      </c>
      <c r="Y22" s="15">
        <f t="shared" si="21"/>
        <v>670000</v>
      </c>
      <c r="Z22" s="15">
        <f t="shared" ref="Z22" si="32">+J22*X22</f>
        <v>120097.5</v>
      </c>
      <c r="AA22" s="15">
        <f t="shared" si="22"/>
        <v>48039000</v>
      </c>
      <c r="AC22" s="14"/>
      <c r="AD22" s="15"/>
      <c r="AE22" s="15"/>
      <c r="AF22" s="15"/>
      <c r="AG22" s="22"/>
      <c r="AH22" s="22"/>
      <c r="AI22" s="22"/>
      <c r="AJ22" s="22"/>
    </row>
    <row r="23" spans="2:36" ht="14.4" customHeight="1" x14ac:dyDescent="0.25">
      <c r="B23" s="191"/>
      <c r="C23" s="12">
        <v>268</v>
      </c>
      <c r="D23" s="81" t="s">
        <v>93</v>
      </c>
      <c r="E23" s="12">
        <v>1</v>
      </c>
      <c r="F23" s="86" t="s">
        <v>11</v>
      </c>
      <c r="G23" s="12">
        <v>62.6</v>
      </c>
      <c r="H23" s="12"/>
      <c r="I23" s="12">
        <v>0</v>
      </c>
      <c r="J23" s="12">
        <f t="shared" si="15"/>
        <v>62.6</v>
      </c>
      <c r="L23" s="17"/>
      <c r="N23" s="14">
        <v>1500</v>
      </c>
      <c r="O23" s="15">
        <f t="shared" si="16"/>
        <v>600000</v>
      </c>
      <c r="P23" s="16">
        <f>+J23*N23</f>
        <v>93900</v>
      </c>
      <c r="Q23" s="15">
        <f t="shared" si="17"/>
        <v>37560000</v>
      </c>
      <c r="S23" s="14">
        <f t="shared" si="18"/>
        <v>1600</v>
      </c>
      <c r="T23" s="15">
        <f t="shared" si="19"/>
        <v>640000</v>
      </c>
      <c r="U23" s="16">
        <f>+J23*S23</f>
        <v>100160</v>
      </c>
      <c r="V23" s="15">
        <f t="shared" si="20"/>
        <v>40064000</v>
      </c>
      <c r="X23" s="14">
        <f t="shared" si="23"/>
        <v>1700</v>
      </c>
      <c r="Y23" s="15">
        <f t="shared" si="21"/>
        <v>680000</v>
      </c>
      <c r="Z23" s="15">
        <f>+J23*X23</f>
        <v>106420</v>
      </c>
      <c r="AA23" s="15">
        <f t="shared" si="22"/>
        <v>42568000</v>
      </c>
      <c r="AC23" s="14">
        <f t="shared" si="24"/>
        <v>1775</v>
      </c>
      <c r="AD23" s="15">
        <f>AC23*$S$174</f>
        <v>710000</v>
      </c>
      <c r="AE23" s="15">
        <f>G23*AC23+(H23+I23)*AC23/2</f>
        <v>111115</v>
      </c>
      <c r="AF23" s="15">
        <f>AE23*$S$174</f>
        <v>44446000</v>
      </c>
      <c r="AG23" s="22"/>
      <c r="AH23" s="22"/>
      <c r="AI23" s="22"/>
      <c r="AJ23" s="22"/>
    </row>
    <row r="24" spans="2:36" x14ac:dyDescent="0.25">
      <c r="C24" s="18"/>
      <c r="D24" s="82"/>
      <c r="E24" s="18"/>
      <c r="F24" s="87"/>
      <c r="G24" s="19">
        <f>SUM(G16:G23)</f>
        <v>615.60000000000014</v>
      </c>
      <c r="H24" s="19">
        <f>SUM(H16:I23)</f>
        <v>0</v>
      </c>
      <c r="I24" s="19">
        <f>SUM(I16:I19)</f>
        <v>0</v>
      </c>
      <c r="J24" s="19">
        <f>SUM(J16:J23)</f>
        <v>615.60000000000014</v>
      </c>
      <c r="N24" s="104">
        <f>+P24/J24</f>
        <v>1514.1163092917475</v>
      </c>
      <c r="O24" s="20"/>
      <c r="P24" s="21">
        <f>SUM(P16:P23)</f>
        <v>932090</v>
      </c>
      <c r="Q24" s="21">
        <f>SUM(Q16:Q23)</f>
        <v>372836000</v>
      </c>
      <c r="S24" s="104">
        <f>+U24/J24</f>
        <v>1614.1163092917475</v>
      </c>
      <c r="T24" s="20"/>
      <c r="U24" s="21">
        <f>SUM(U16:U23)</f>
        <v>993650</v>
      </c>
      <c r="V24" s="21">
        <f>SUM(V16:V23)</f>
        <v>397460000</v>
      </c>
      <c r="X24" s="104">
        <f>+Z24/J24</f>
        <v>1714.1163092917475</v>
      </c>
      <c r="Y24" s="20">
        <f t="shared" si="21"/>
        <v>685646.52371669898</v>
      </c>
      <c r="Z24" s="21">
        <f>SUM(Z16:Z23)</f>
        <v>1055210</v>
      </c>
      <c r="AA24" s="21">
        <f>SUM(AA16:AA23)</f>
        <v>422084000</v>
      </c>
      <c r="AC24" s="2">
        <f t="shared" si="24"/>
        <v>1789.1163092917475</v>
      </c>
      <c r="AD24" s="20">
        <f>AC24*$S$174</f>
        <v>715646.52371669898</v>
      </c>
      <c r="AE24" s="21">
        <f>SUM(AE16:AE23)</f>
        <v>739205</v>
      </c>
      <c r="AF24" s="21">
        <f>SUM(AF16:AF23)</f>
        <v>295682000</v>
      </c>
      <c r="AG24" s="193"/>
      <c r="AH24" s="193"/>
      <c r="AI24" s="193"/>
      <c r="AJ24" s="193"/>
    </row>
    <row r="25" spans="2:36" x14ac:dyDescent="0.25">
      <c r="C25" s="18"/>
      <c r="D25" s="82"/>
      <c r="E25" s="18"/>
      <c r="F25" s="87"/>
      <c r="G25" s="19"/>
      <c r="H25" s="19"/>
      <c r="I25" s="19"/>
      <c r="J25" s="19"/>
      <c r="N25" s="104"/>
      <c r="O25" s="20"/>
      <c r="P25" s="21"/>
      <c r="Q25" s="21"/>
      <c r="S25" s="104"/>
      <c r="T25" s="20"/>
      <c r="U25" s="21"/>
      <c r="V25" s="21"/>
      <c r="X25" s="104"/>
      <c r="Y25" s="20"/>
      <c r="Z25" s="21"/>
      <c r="AA25" s="21"/>
      <c r="AC25" s="2"/>
      <c r="AD25" s="20"/>
      <c r="AE25" s="21"/>
      <c r="AF25" s="21"/>
      <c r="AG25" s="2"/>
      <c r="AH25" s="2"/>
      <c r="AI25" s="2"/>
      <c r="AJ25" s="2"/>
    </row>
    <row r="26" spans="2:36" ht="13.8" customHeight="1" x14ac:dyDescent="0.25">
      <c r="B26" s="191">
        <v>4</v>
      </c>
      <c r="C26" s="12">
        <v>269</v>
      </c>
      <c r="D26" s="81" t="s">
        <v>93</v>
      </c>
      <c r="E26" s="12">
        <v>1</v>
      </c>
      <c r="F26" s="86" t="s">
        <v>11</v>
      </c>
      <c r="G26" s="12">
        <v>62</v>
      </c>
      <c r="H26" s="12"/>
      <c r="I26" s="12">
        <v>0</v>
      </c>
      <c r="J26" s="12">
        <f t="shared" ref="J26:J33" si="33">G26+H26</f>
        <v>62</v>
      </c>
      <c r="L26" s="13" t="s">
        <v>9</v>
      </c>
      <c r="N26" s="14">
        <v>1500</v>
      </c>
      <c r="O26" s="15">
        <f t="shared" ref="O26:O33" si="34">N26*$S$174</f>
        <v>600000</v>
      </c>
      <c r="P26" s="16">
        <f>+J26*N26</f>
        <v>93000</v>
      </c>
      <c r="Q26" s="15">
        <f t="shared" ref="Q26:Q33" si="35">P26*$S$174</f>
        <v>37200000</v>
      </c>
      <c r="S26" s="14">
        <f t="shared" ref="S26:S33" si="36">N26+100</f>
        <v>1600</v>
      </c>
      <c r="T26" s="15">
        <f t="shared" ref="T26:T33" si="37">S26*$S$174</f>
        <v>640000</v>
      </c>
      <c r="U26" s="16">
        <f>+J26*S26</f>
        <v>99200</v>
      </c>
      <c r="V26" s="15">
        <f t="shared" ref="V26:V33" si="38">U26*$S$174</f>
        <v>39680000</v>
      </c>
      <c r="X26" s="14">
        <f>+S26+100</f>
        <v>1700</v>
      </c>
      <c r="Y26" s="15">
        <f t="shared" ref="Y26:Y34" si="39">X26*$S$174</f>
        <v>680000</v>
      </c>
      <c r="Z26" s="15">
        <f>+J26*X26</f>
        <v>105400</v>
      </c>
      <c r="AA26" s="15">
        <f t="shared" ref="AA26:AA33" si="40">Z26*$S$174</f>
        <v>42160000</v>
      </c>
      <c r="AC26" s="14">
        <f>X26+75</f>
        <v>1775</v>
      </c>
      <c r="AD26" s="15">
        <f>AC26*$S$174</f>
        <v>710000</v>
      </c>
      <c r="AE26" s="15">
        <f>G26*AC26+(H26+I26)*AC26/2</f>
        <v>110050</v>
      </c>
      <c r="AF26" s="15">
        <f>AE26*$S$174</f>
        <v>44020000</v>
      </c>
      <c r="AG26" s="192"/>
      <c r="AH26" s="192"/>
      <c r="AI26" s="192"/>
      <c r="AJ26" s="192"/>
    </row>
    <row r="27" spans="2:36" ht="13.8" customHeight="1" x14ac:dyDescent="0.25">
      <c r="B27" s="191"/>
      <c r="C27" s="12">
        <v>270</v>
      </c>
      <c r="D27" s="81" t="s">
        <v>93</v>
      </c>
      <c r="E27" s="12">
        <v>2</v>
      </c>
      <c r="F27" s="86" t="s">
        <v>8</v>
      </c>
      <c r="G27" s="12">
        <v>86.8</v>
      </c>
      <c r="H27" s="12"/>
      <c r="I27" s="12">
        <v>0</v>
      </c>
      <c r="J27" s="12">
        <f t="shared" si="33"/>
        <v>86.8</v>
      </c>
      <c r="L27" s="17" t="s">
        <v>10</v>
      </c>
      <c r="N27" s="14">
        <v>1525</v>
      </c>
      <c r="O27" s="15">
        <f t="shared" si="34"/>
        <v>610000</v>
      </c>
      <c r="P27" s="16">
        <f>+J27*N27</f>
        <v>132370</v>
      </c>
      <c r="Q27" s="15">
        <f t="shared" si="35"/>
        <v>52948000</v>
      </c>
      <c r="S27" s="14">
        <f t="shared" si="36"/>
        <v>1625</v>
      </c>
      <c r="T27" s="15">
        <f t="shared" si="37"/>
        <v>650000</v>
      </c>
      <c r="U27" s="16">
        <f>+J27*S27</f>
        <v>141050</v>
      </c>
      <c r="V27" s="15">
        <f t="shared" si="38"/>
        <v>56420000</v>
      </c>
      <c r="X27" s="14">
        <f t="shared" ref="X27:X33" si="41">+S27+100</f>
        <v>1725</v>
      </c>
      <c r="Y27" s="15">
        <f t="shared" si="39"/>
        <v>690000</v>
      </c>
      <c r="Z27" s="15">
        <f>+J27*X27</f>
        <v>149730</v>
      </c>
      <c r="AA27" s="15">
        <f t="shared" si="40"/>
        <v>59892000</v>
      </c>
      <c r="AC27" s="14">
        <f t="shared" ref="AC27:AC34" si="42">X27+75</f>
        <v>1800</v>
      </c>
      <c r="AD27" s="15">
        <f>AC27*$S$174</f>
        <v>720000</v>
      </c>
      <c r="AE27" s="15">
        <f>G27*AC27+(H27+I27)*AC27/2</f>
        <v>156240</v>
      </c>
      <c r="AF27" s="15">
        <f>AE27*$S$174</f>
        <v>62496000</v>
      </c>
      <c r="AG27" s="192"/>
      <c r="AH27" s="192"/>
      <c r="AI27" s="192"/>
      <c r="AJ27" s="192"/>
    </row>
    <row r="28" spans="2:36" ht="13.8" customHeight="1" x14ac:dyDescent="0.25">
      <c r="B28" s="191"/>
      <c r="C28" s="12">
        <v>271</v>
      </c>
      <c r="D28" s="81" t="s">
        <v>90</v>
      </c>
      <c r="E28" s="12">
        <v>2</v>
      </c>
      <c r="F28" s="86" t="s">
        <v>8</v>
      </c>
      <c r="G28" s="12">
        <v>117.9</v>
      </c>
      <c r="H28" s="12"/>
      <c r="I28" s="12">
        <v>0</v>
      </c>
      <c r="J28" s="12">
        <f t="shared" si="33"/>
        <v>117.9</v>
      </c>
      <c r="L28" s="17" t="s">
        <v>10</v>
      </c>
      <c r="N28" s="14">
        <v>1525</v>
      </c>
      <c r="O28" s="15">
        <f t="shared" si="34"/>
        <v>610000</v>
      </c>
      <c r="P28" s="16">
        <f>+J28*N28</f>
        <v>179797.5</v>
      </c>
      <c r="Q28" s="15">
        <f t="shared" si="35"/>
        <v>71919000</v>
      </c>
      <c r="S28" s="14">
        <f t="shared" si="36"/>
        <v>1625</v>
      </c>
      <c r="T28" s="15">
        <f t="shared" si="37"/>
        <v>650000</v>
      </c>
      <c r="U28" s="16">
        <f>+J28*S28</f>
        <v>191587.5</v>
      </c>
      <c r="V28" s="15">
        <f t="shared" si="38"/>
        <v>76635000</v>
      </c>
      <c r="X28" s="14">
        <f t="shared" si="41"/>
        <v>1725</v>
      </c>
      <c r="Y28" s="15">
        <f t="shared" si="39"/>
        <v>690000</v>
      </c>
      <c r="Z28" s="15">
        <f>+J28*X28</f>
        <v>203377.5</v>
      </c>
      <c r="AA28" s="15">
        <f t="shared" si="40"/>
        <v>81351000</v>
      </c>
      <c r="AC28" s="14">
        <f t="shared" si="42"/>
        <v>1800</v>
      </c>
      <c r="AD28" s="15">
        <f>AC28*$S$174</f>
        <v>720000</v>
      </c>
      <c r="AE28" s="15">
        <f>G28*AC28+(H28+I28)*AC28/2</f>
        <v>212220</v>
      </c>
      <c r="AF28" s="15">
        <f>AE28*$S$174</f>
        <v>84888000</v>
      </c>
      <c r="AG28" s="192"/>
      <c r="AH28" s="192"/>
      <c r="AI28" s="192"/>
      <c r="AJ28" s="192"/>
    </row>
    <row r="29" spans="2:36" x14ac:dyDescent="0.25">
      <c r="B29" s="191"/>
      <c r="C29" s="12">
        <v>272</v>
      </c>
      <c r="D29" s="81" t="s">
        <v>43</v>
      </c>
      <c r="E29" s="12">
        <v>2</v>
      </c>
      <c r="F29" s="86"/>
      <c r="G29" s="12">
        <v>83.1</v>
      </c>
      <c r="H29" s="12"/>
      <c r="I29" s="12"/>
      <c r="J29" s="12">
        <f t="shared" si="33"/>
        <v>83.1</v>
      </c>
      <c r="L29" s="17"/>
      <c r="N29" s="14">
        <v>1525</v>
      </c>
      <c r="O29" s="15">
        <f t="shared" si="34"/>
        <v>610000</v>
      </c>
      <c r="P29" s="16">
        <f t="shared" ref="P29:P30" si="43">+J29*N29</f>
        <v>126727.49999999999</v>
      </c>
      <c r="Q29" s="15">
        <f t="shared" si="35"/>
        <v>50690999.999999993</v>
      </c>
      <c r="S29" s="14">
        <f t="shared" si="36"/>
        <v>1625</v>
      </c>
      <c r="T29" s="15">
        <f t="shared" si="37"/>
        <v>650000</v>
      </c>
      <c r="U29" s="16">
        <f t="shared" ref="U29:U30" si="44">+J29*S29</f>
        <v>135037.5</v>
      </c>
      <c r="V29" s="15">
        <f t="shared" si="38"/>
        <v>54015000</v>
      </c>
      <c r="X29" s="14">
        <f t="shared" si="41"/>
        <v>1725</v>
      </c>
      <c r="Y29" s="15">
        <f t="shared" si="39"/>
        <v>690000</v>
      </c>
      <c r="Z29" s="15">
        <f t="shared" ref="Z29:Z30" si="45">+J29*X29</f>
        <v>143347.5</v>
      </c>
      <c r="AA29" s="15">
        <f t="shared" si="40"/>
        <v>57339000</v>
      </c>
      <c r="AC29" s="14"/>
      <c r="AD29" s="15"/>
      <c r="AE29" s="15"/>
      <c r="AF29" s="15"/>
      <c r="AG29" s="22"/>
      <c r="AH29" s="22"/>
      <c r="AI29" s="22"/>
      <c r="AJ29" s="22"/>
    </row>
    <row r="30" spans="2:36" x14ac:dyDescent="0.25">
      <c r="B30" s="191"/>
      <c r="C30" s="12">
        <v>273</v>
      </c>
      <c r="D30" s="81" t="s">
        <v>43</v>
      </c>
      <c r="E30" s="12">
        <v>1</v>
      </c>
      <c r="F30" s="86"/>
      <c r="G30" s="12">
        <v>62.8</v>
      </c>
      <c r="H30" s="12"/>
      <c r="I30" s="12"/>
      <c r="J30" s="12">
        <f t="shared" si="33"/>
        <v>62.8</v>
      </c>
      <c r="L30" s="17"/>
      <c r="N30" s="14">
        <v>1525</v>
      </c>
      <c r="O30" s="15">
        <f t="shared" si="34"/>
        <v>610000</v>
      </c>
      <c r="P30" s="16">
        <f t="shared" si="43"/>
        <v>95770</v>
      </c>
      <c r="Q30" s="15">
        <f t="shared" si="35"/>
        <v>38308000</v>
      </c>
      <c r="S30" s="14">
        <f t="shared" si="36"/>
        <v>1625</v>
      </c>
      <c r="T30" s="15">
        <f t="shared" si="37"/>
        <v>650000</v>
      </c>
      <c r="U30" s="16">
        <f t="shared" si="44"/>
        <v>102050</v>
      </c>
      <c r="V30" s="15">
        <f t="shared" si="38"/>
        <v>40820000</v>
      </c>
      <c r="X30" s="14">
        <f t="shared" si="41"/>
        <v>1725</v>
      </c>
      <c r="Y30" s="15">
        <f t="shared" si="39"/>
        <v>690000</v>
      </c>
      <c r="Z30" s="15">
        <f t="shared" si="45"/>
        <v>108330</v>
      </c>
      <c r="AA30" s="15">
        <f t="shared" si="40"/>
        <v>43332000</v>
      </c>
      <c r="AC30" s="14"/>
      <c r="AD30" s="15"/>
      <c r="AE30" s="15"/>
      <c r="AF30" s="15"/>
      <c r="AG30" s="22"/>
      <c r="AH30" s="22"/>
      <c r="AI30" s="22"/>
      <c r="AJ30" s="22"/>
    </row>
    <row r="31" spans="2:36" ht="13.8" customHeight="1" x14ac:dyDescent="0.25">
      <c r="B31" s="191"/>
      <c r="C31" s="12">
        <v>274</v>
      </c>
      <c r="D31" s="81" t="s">
        <v>43</v>
      </c>
      <c r="E31" s="12">
        <v>1</v>
      </c>
      <c r="F31" s="86" t="s">
        <v>11</v>
      </c>
      <c r="G31" s="12">
        <v>68.7</v>
      </c>
      <c r="H31" s="12"/>
      <c r="I31" s="12">
        <v>0</v>
      </c>
      <c r="J31" s="12">
        <f t="shared" si="33"/>
        <v>68.7</v>
      </c>
      <c r="L31" s="17" t="s">
        <v>10</v>
      </c>
      <c r="N31" s="14">
        <v>1525</v>
      </c>
      <c r="O31" s="15">
        <f t="shared" si="34"/>
        <v>610000</v>
      </c>
      <c r="P31" s="16">
        <f>+J31*N31</f>
        <v>104767.5</v>
      </c>
      <c r="Q31" s="15">
        <f t="shared" si="35"/>
        <v>41907000</v>
      </c>
      <c r="S31" s="14">
        <f t="shared" si="36"/>
        <v>1625</v>
      </c>
      <c r="T31" s="15">
        <f t="shared" si="37"/>
        <v>650000</v>
      </c>
      <c r="U31" s="16">
        <f>+J31*S31</f>
        <v>111637.5</v>
      </c>
      <c r="V31" s="15">
        <f t="shared" si="38"/>
        <v>44655000</v>
      </c>
      <c r="X31" s="14">
        <f t="shared" si="41"/>
        <v>1725</v>
      </c>
      <c r="Y31" s="15">
        <f t="shared" si="39"/>
        <v>690000</v>
      </c>
      <c r="Z31" s="15">
        <f>+J31*X31</f>
        <v>118507.5</v>
      </c>
      <c r="AA31" s="15">
        <f t="shared" si="40"/>
        <v>47403000</v>
      </c>
      <c r="AC31" s="14">
        <f t="shared" si="42"/>
        <v>1800</v>
      </c>
      <c r="AD31" s="15">
        <f>AC31*$S$174</f>
        <v>720000</v>
      </c>
      <c r="AE31" s="15">
        <f>G31*AC31+(H31+I31)*AC31/2</f>
        <v>123660</v>
      </c>
      <c r="AF31" s="15">
        <f>AE31*$S$174</f>
        <v>49464000</v>
      </c>
      <c r="AG31" s="192"/>
      <c r="AH31" s="192"/>
      <c r="AI31" s="192"/>
      <c r="AJ31" s="192"/>
    </row>
    <row r="32" spans="2:36" ht="13.8" customHeight="1" x14ac:dyDescent="0.25">
      <c r="B32" s="191"/>
      <c r="C32" s="12">
        <v>275</v>
      </c>
      <c r="D32" s="81" t="s">
        <v>93</v>
      </c>
      <c r="E32" s="12">
        <v>1</v>
      </c>
      <c r="F32" s="86"/>
      <c r="G32" s="12">
        <v>71.7</v>
      </c>
      <c r="H32" s="12"/>
      <c r="I32" s="12"/>
      <c r="J32" s="12">
        <f t="shared" si="33"/>
        <v>71.7</v>
      </c>
      <c r="L32" s="17"/>
      <c r="N32" s="14">
        <v>1475</v>
      </c>
      <c r="O32" s="15">
        <f t="shared" si="34"/>
        <v>590000</v>
      </c>
      <c r="P32" s="16">
        <f>+J32*N32</f>
        <v>105757.5</v>
      </c>
      <c r="Q32" s="15">
        <f t="shared" si="35"/>
        <v>42303000</v>
      </c>
      <c r="S32" s="14">
        <f t="shared" ref="S32" si="46">N32+100</f>
        <v>1575</v>
      </c>
      <c r="T32" s="15">
        <f t="shared" si="37"/>
        <v>630000</v>
      </c>
      <c r="U32" s="16">
        <f>+J32*S32</f>
        <v>112927.5</v>
      </c>
      <c r="V32" s="15">
        <f t="shared" si="38"/>
        <v>45171000</v>
      </c>
      <c r="X32" s="14">
        <f t="shared" ref="X32" si="47">+S32+100</f>
        <v>1675</v>
      </c>
      <c r="Y32" s="15">
        <f t="shared" si="39"/>
        <v>670000</v>
      </c>
      <c r="Z32" s="15">
        <f>+J32*X32</f>
        <v>120097.5</v>
      </c>
      <c r="AA32" s="15">
        <f t="shared" si="40"/>
        <v>48039000</v>
      </c>
      <c r="AC32" s="14"/>
      <c r="AD32" s="15"/>
      <c r="AE32" s="15"/>
      <c r="AF32" s="15"/>
      <c r="AG32" s="22"/>
      <c r="AH32" s="22"/>
      <c r="AI32" s="22"/>
      <c r="AJ32" s="22"/>
    </row>
    <row r="33" spans="2:36" ht="14.4" customHeight="1" x14ac:dyDescent="0.25">
      <c r="B33" s="191"/>
      <c r="C33" s="12">
        <v>276</v>
      </c>
      <c r="D33" s="81" t="s">
        <v>93</v>
      </c>
      <c r="E33" s="12">
        <v>1</v>
      </c>
      <c r="F33" s="86" t="s">
        <v>11</v>
      </c>
      <c r="G33" s="12">
        <v>62.6</v>
      </c>
      <c r="H33" s="12"/>
      <c r="I33" s="12">
        <v>0</v>
      </c>
      <c r="J33" s="12">
        <f t="shared" si="33"/>
        <v>62.6</v>
      </c>
      <c r="L33" s="17"/>
      <c r="N33" s="14">
        <v>1500</v>
      </c>
      <c r="O33" s="15">
        <f t="shared" si="34"/>
        <v>600000</v>
      </c>
      <c r="P33" s="16">
        <f>+J33*N33</f>
        <v>93900</v>
      </c>
      <c r="Q33" s="15">
        <f t="shared" si="35"/>
        <v>37560000</v>
      </c>
      <c r="S33" s="14">
        <f t="shared" si="36"/>
        <v>1600</v>
      </c>
      <c r="T33" s="15">
        <f t="shared" si="37"/>
        <v>640000</v>
      </c>
      <c r="U33" s="16">
        <f>+J33*S33</f>
        <v>100160</v>
      </c>
      <c r="V33" s="15">
        <f t="shared" si="38"/>
        <v>40064000</v>
      </c>
      <c r="X33" s="14">
        <f t="shared" si="41"/>
        <v>1700</v>
      </c>
      <c r="Y33" s="15">
        <f t="shared" si="39"/>
        <v>680000</v>
      </c>
      <c r="Z33" s="15">
        <f>+J33*X33</f>
        <v>106420</v>
      </c>
      <c r="AA33" s="15">
        <f t="shared" si="40"/>
        <v>42568000</v>
      </c>
      <c r="AC33" s="14">
        <f t="shared" si="42"/>
        <v>1775</v>
      </c>
      <c r="AD33" s="15">
        <f>AC33*$S$174</f>
        <v>710000</v>
      </c>
      <c r="AE33" s="15">
        <f>G33*AC33+(H33+I33)*AC33/2</f>
        <v>111115</v>
      </c>
      <c r="AF33" s="15">
        <f>AE33*$S$174</f>
        <v>44446000</v>
      </c>
      <c r="AG33" s="22"/>
      <c r="AH33" s="22"/>
      <c r="AI33" s="22"/>
      <c r="AJ33" s="22"/>
    </row>
    <row r="34" spans="2:36" x14ac:dyDescent="0.25">
      <c r="C34" s="18"/>
      <c r="D34" s="82"/>
      <c r="E34" s="18"/>
      <c r="F34" s="87"/>
      <c r="G34" s="19">
        <f>SUM(G26:G33)</f>
        <v>615.60000000000014</v>
      </c>
      <c r="H34" s="19">
        <f>SUM(H26:I33)</f>
        <v>0</v>
      </c>
      <c r="I34" s="19">
        <f>SUM(I26:I31)</f>
        <v>0</v>
      </c>
      <c r="J34" s="19">
        <f>SUM(J26:J33)</f>
        <v>615.60000000000014</v>
      </c>
      <c r="N34" s="104">
        <f>+P34/J34</f>
        <v>1514.1163092917475</v>
      </c>
      <c r="O34" s="20"/>
      <c r="P34" s="21">
        <f>SUM(P26:P33)</f>
        <v>932090</v>
      </c>
      <c r="Q34" s="21">
        <f>SUM(Q26:Q33)</f>
        <v>372836000</v>
      </c>
      <c r="S34" s="104">
        <f>+U34/J34</f>
        <v>1614.1163092917475</v>
      </c>
      <c r="T34" s="20"/>
      <c r="U34" s="21">
        <f>SUM(U26:U33)</f>
        <v>993650</v>
      </c>
      <c r="V34" s="21">
        <f>SUM(V26:V33)</f>
        <v>397460000</v>
      </c>
      <c r="X34" s="104">
        <f>+Z34/J34</f>
        <v>1714.1163092917475</v>
      </c>
      <c r="Y34" s="20">
        <f t="shared" si="39"/>
        <v>685646.52371669898</v>
      </c>
      <c r="Z34" s="21">
        <f>SUM(Z26:Z33)</f>
        <v>1055210</v>
      </c>
      <c r="AA34" s="21">
        <f>SUM(AA26:AA33)</f>
        <v>422084000</v>
      </c>
      <c r="AC34" s="2">
        <f t="shared" si="42"/>
        <v>1789.1163092917475</v>
      </c>
      <c r="AD34" s="20">
        <f>AC34*$S$174</f>
        <v>715646.52371669898</v>
      </c>
      <c r="AE34" s="21">
        <f>SUM(AE26:AE33)</f>
        <v>713285</v>
      </c>
      <c r="AF34" s="21">
        <f>SUM(AF26:AF33)</f>
        <v>285314000</v>
      </c>
      <c r="AG34" s="193"/>
      <c r="AH34" s="193"/>
      <c r="AI34" s="193"/>
      <c r="AJ34" s="193"/>
    </row>
    <row r="35" spans="2:36" x14ac:dyDescent="0.25">
      <c r="C35" s="18"/>
      <c r="D35" s="82"/>
      <c r="E35" s="18"/>
      <c r="F35" s="87"/>
      <c r="G35" s="19"/>
      <c r="H35" s="19"/>
      <c r="I35" s="19"/>
      <c r="J35" s="19"/>
      <c r="N35" s="104"/>
      <c r="O35" s="20"/>
      <c r="P35" s="21"/>
      <c r="Q35" s="21"/>
      <c r="S35" s="104"/>
      <c r="T35" s="20"/>
      <c r="U35" s="21"/>
      <c r="V35" s="21"/>
      <c r="X35" s="104"/>
      <c r="Y35" s="20"/>
      <c r="Z35" s="21"/>
      <c r="AA35" s="21"/>
      <c r="AC35" s="2"/>
      <c r="AD35" s="20"/>
      <c r="AE35" s="21"/>
      <c r="AF35" s="21"/>
      <c r="AG35" s="2"/>
      <c r="AH35" s="2"/>
      <c r="AI35" s="2"/>
      <c r="AJ35" s="2"/>
    </row>
    <row r="36" spans="2:36" ht="13.8" customHeight="1" x14ac:dyDescent="0.25">
      <c r="B36" s="191">
        <v>5</v>
      </c>
      <c r="C36" s="12">
        <v>277</v>
      </c>
      <c r="D36" s="81" t="s">
        <v>93</v>
      </c>
      <c r="E36" s="12">
        <v>1</v>
      </c>
      <c r="F36" s="86" t="s">
        <v>11</v>
      </c>
      <c r="G36" s="12">
        <v>62</v>
      </c>
      <c r="H36" s="12"/>
      <c r="I36" s="12">
        <v>0</v>
      </c>
      <c r="J36" s="12">
        <f t="shared" ref="J36:J43" si="48">G36+H36</f>
        <v>62</v>
      </c>
      <c r="L36" s="13" t="s">
        <v>9</v>
      </c>
      <c r="N36" s="14">
        <v>1550</v>
      </c>
      <c r="O36" s="15">
        <f t="shared" ref="O36:O43" si="49">N36*$S$174</f>
        <v>620000</v>
      </c>
      <c r="P36" s="16">
        <f>+J36*N36</f>
        <v>96100</v>
      </c>
      <c r="Q36" s="15">
        <f t="shared" ref="Q36:Q43" si="50">P36*$S$174</f>
        <v>38440000</v>
      </c>
      <c r="S36" s="14">
        <f t="shared" ref="S36:S43" si="51">N36+100</f>
        <v>1650</v>
      </c>
      <c r="T36" s="15">
        <f t="shared" ref="T36:T43" si="52">S36*$S$174</f>
        <v>660000</v>
      </c>
      <c r="U36" s="16">
        <f>+J36*S36</f>
        <v>102300</v>
      </c>
      <c r="V36" s="15">
        <f t="shared" ref="V36:V43" si="53">U36*$S$174</f>
        <v>40920000</v>
      </c>
      <c r="X36" s="14">
        <f>+S36+100</f>
        <v>1750</v>
      </c>
      <c r="Y36" s="15">
        <f t="shared" ref="Y36:Y44" si="54">X36*$S$174</f>
        <v>700000</v>
      </c>
      <c r="Z36" s="15">
        <f>+J36*X36</f>
        <v>108500</v>
      </c>
      <c r="AA36" s="15">
        <f t="shared" ref="AA36:AA43" si="55">Z36*$S$174</f>
        <v>43400000</v>
      </c>
      <c r="AC36" s="14">
        <f>X36+75</f>
        <v>1825</v>
      </c>
      <c r="AD36" s="15">
        <f>AC36*$S$174</f>
        <v>730000</v>
      </c>
      <c r="AE36" s="15">
        <f>G36*AC36+(H36+I36)*AC36/2</f>
        <v>113150</v>
      </c>
      <c r="AF36" s="15">
        <f>AE36*$S$174</f>
        <v>45260000</v>
      </c>
      <c r="AG36" s="192"/>
      <c r="AH36" s="192"/>
      <c r="AI36" s="192"/>
      <c r="AJ36" s="192"/>
    </row>
    <row r="37" spans="2:36" ht="13.8" customHeight="1" x14ac:dyDescent="0.25">
      <c r="B37" s="191"/>
      <c r="C37" s="12">
        <v>278</v>
      </c>
      <c r="D37" s="81" t="s">
        <v>93</v>
      </c>
      <c r="E37" s="12">
        <v>2</v>
      </c>
      <c r="F37" s="86" t="s">
        <v>8</v>
      </c>
      <c r="G37" s="12">
        <v>86.8</v>
      </c>
      <c r="H37" s="12"/>
      <c r="I37" s="12">
        <v>0</v>
      </c>
      <c r="J37" s="12">
        <f t="shared" si="48"/>
        <v>86.8</v>
      </c>
      <c r="L37" s="17" t="s">
        <v>10</v>
      </c>
      <c r="N37" s="14">
        <v>1575</v>
      </c>
      <c r="O37" s="15">
        <f t="shared" si="49"/>
        <v>630000</v>
      </c>
      <c r="P37" s="16">
        <f>+J37*N37</f>
        <v>136710</v>
      </c>
      <c r="Q37" s="15">
        <f t="shared" si="50"/>
        <v>54684000</v>
      </c>
      <c r="S37" s="14">
        <f t="shared" si="51"/>
        <v>1675</v>
      </c>
      <c r="T37" s="15">
        <f t="shared" si="52"/>
        <v>670000</v>
      </c>
      <c r="U37" s="16">
        <f>+J37*S37</f>
        <v>145390</v>
      </c>
      <c r="V37" s="15">
        <f t="shared" si="53"/>
        <v>58156000</v>
      </c>
      <c r="X37" s="14">
        <f t="shared" ref="X37:X43" si="56">+S37+100</f>
        <v>1775</v>
      </c>
      <c r="Y37" s="15">
        <f t="shared" si="54"/>
        <v>710000</v>
      </c>
      <c r="Z37" s="15">
        <f>+J37*X37</f>
        <v>154070</v>
      </c>
      <c r="AA37" s="15">
        <f t="shared" si="55"/>
        <v>61628000</v>
      </c>
      <c r="AC37" s="14">
        <f t="shared" ref="AC37:AC44" si="57">X37+75</f>
        <v>1850</v>
      </c>
      <c r="AD37" s="15">
        <f>AC37*$S$174</f>
        <v>740000</v>
      </c>
      <c r="AE37" s="15">
        <f>G37*AC37+(H37+I37)*AC37/2</f>
        <v>160580</v>
      </c>
      <c r="AF37" s="15">
        <f>AE37*$S$174</f>
        <v>64232000</v>
      </c>
      <c r="AG37" s="192"/>
      <c r="AH37" s="192"/>
      <c r="AI37" s="192"/>
      <c r="AJ37" s="192"/>
    </row>
    <row r="38" spans="2:36" ht="13.8" customHeight="1" x14ac:dyDescent="0.25">
      <c r="B38" s="191"/>
      <c r="C38" s="12">
        <v>279</v>
      </c>
      <c r="D38" s="81" t="s">
        <v>90</v>
      </c>
      <c r="E38" s="12">
        <v>2</v>
      </c>
      <c r="F38" s="86" t="s">
        <v>8</v>
      </c>
      <c r="G38" s="12">
        <v>117.9</v>
      </c>
      <c r="H38" s="12"/>
      <c r="I38" s="12">
        <v>0</v>
      </c>
      <c r="J38" s="12">
        <f t="shared" si="48"/>
        <v>117.9</v>
      </c>
      <c r="L38" s="17" t="s">
        <v>10</v>
      </c>
      <c r="N38" s="14">
        <v>1575</v>
      </c>
      <c r="O38" s="15">
        <f t="shared" si="49"/>
        <v>630000</v>
      </c>
      <c r="P38" s="16">
        <f>+J38*N38</f>
        <v>185692.5</v>
      </c>
      <c r="Q38" s="15">
        <f t="shared" si="50"/>
        <v>74277000</v>
      </c>
      <c r="S38" s="14">
        <f t="shared" si="51"/>
        <v>1675</v>
      </c>
      <c r="T38" s="15">
        <f t="shared" si="52"/>
        <v>670000</v>
      </c>
      <c r="U38" s="16">
        <f>+J38*S38</f>
        <v>197482.5</v>
      </c>
      <c r="V38" s="15">
        <f t="shared" si="53"/>
        <v>78993000</v>
      </c>
      <c r="X38" s="14">
        <f t="shared" si="56"/>
        <v>1775</v>
      </c>
      <c r="Y38" s="15">
        <f t="shared" si="54"/>
        <v>710000</v>
      </c>
      <c r="Z38" s="15">
        <f>+J38*X38</f>
        <v>209272.5</v>
      </c>
      <c r="AA38" s="15">
        <f t="shared" si="55"/>
        <v>83709000</v>
      </c>
      <c r="AC38" s="14">
        <f t="shared" si="57"/>
        <v>1850</v>
      </c>
      <c r="AD38" s="15">
        <f>AC38*$S$174</f>
        <v>740000</v>
      </c>
      <c r="AE38" s="15">
        <f>G38*AC38+(H38+I38)*AC38/2</f>
        <v>218115</v>
      </c>
      <c r="AF38" s="15">
        <f>AE38*$S$174</f>
        <v>87246000</v>
      </c>
      <c r="AG38" s="192"/>
      <c r="AH38" s="192"/>
      <c r="AI38" s="192"/>
      <c r="AJ38" s="192"/>
    </row>
    <row r="39" spans="2:36" ht="13.8" customHeight="1" x14ac:dyDescent="0.25">
      <c r="B39" s="191"/>
      <c r="C39" s="12">
        <v>280</v>
      </c>
      <c r="D39" s="81" t="s">
        <v>43</v>
      </c>
      <c r="E39" s="12">
        <v>2</v>
      </c>
      <c r="F39" s="86" t="s">
        <v>11</v>
      </c>
      <c r="G39" s="12">
        <v>83.1</v>
      </c>
      <c r="H39" s="12"/>
      <c r="I39" s="12">
        <v>0</v>
      </c>
      <c r="J39" s="12">
        <f t="shared" si="48"/>
        <v>83.1</v>
      </c>
      <c r="L39" s="17" t="s">
        <v>10</v>
      </c>
      <c r="N39" s="14">
        <v>1575</v>
      </c>
      <c r="O39" s="15">
        <f t="shared" si="49"/>
        <v>630000</v>
      </c>
      <c r="P39" s="16">
        <f>+J39*N39</f>
        <v>130882.49999999999</v>
      </c>
      <c r="Q39" s="15">
        <f t="shared" si="50"/>
        <v>52352999.999999993</v>
      </c>
      <c r="S39" s="14">
        <f t="shared" si="51"/>
        <v>1675</v>
      </c>
      <c r="T39" s="15">
        <f t="shared" si="52"/>
        <v>670000</v>
      </c>
      <c r="U39" s="16">
        <f>+J39*S39</f>
        <v>139192.5</v>
      </c>
      <c r="V39" s="15">
        <f t="shared" si="53"/>
        <v>55677000</v>
      </c>
      <c r="X39" s="14">
        <f t="shared" si="56"/>
        <v>1775</v>
      </c>
      <c r="Y39" s="15">
        <f t="shared" si="54"/>
        <v>710000</v>
      </c>
      <c r="Z39" s="15">
        <f>+J39*X39</f>
        <v>147502.5</v>
      </c>
      <c r="AA39" s="15">
        <f t="shared" si="55"/>
        <v>59001000</v>
      </c>
      <c r="AC39" s="14">
        <f t="shared" si="57"/>
        <v>1850</v>
      </c>
      <c r="AD39" s="15">
        <f>AC39*$S$174</f>
        <v>740000</v>
      </c>
      <c r="AE39" s="15">
        <f>G39*AC39+(H39+I39)*AC39/2</f>
        <v>153735</v>
      </c>
      <c r="AF39" s="15">
        <f>AE39*$S$174</f>
        <v>61494000</v>
      </c>
      <c r="AG39" s="192"/>
      <c r="AH39" s="192"/>
      <c r="AI39" s="192"/>
      <c r="AJ39" s="192"/>
    </row>
    <row r="40" spans="2:36" x14ac:dyDescent="0.25">
      <c r="B40" s="191"/>
      <c r="C40" s="12">
        <v>281</v>
      </c>
      <c r="D40" s="81" t="s">
        <v>43</v>
      </c>
      <c r="E40" s="12">
        <v>1</v>
      </c>
      <c r="F40" s="86"/>
      <c r="G40" s="12">
        <v>62.8</v>
      </c>
      <c r="H40" s="12"/>
      <c r="I40" s="12"/>
      <c r="J40" s="12">
        <f t="shared" si="48"/>
        <v>62.8</v>
      </c>
      <c r="L40" s="17"/>
      <c r="N40" s="14">
        <v>1575</v>
      </c>
      <c r="O40" s="15">
        <f t="shared" si="49"/>
        <v>630000</v>
      </c>
      <c r="P40" s="16">
        <f t="shared" ref="P40:P41" si="58">+J40*N40</f>
        <v>98910</v>
      </c>
      <c r="Q40" s="15">
        <f t="shared" si="50"/>
        <v>39564000</v>
      </c>
      <c r="S40" s="14">
        <f t="shared" si="51"/>
        <v>1675</v>
      </c>
      <c r="T40" s="15">
        <f t="shared" si="52"/>
        <v>670000</v>
      </c>
      <c r="U40" s="16">
        <f t="shared" ref="U40:U41" si="59">+J40*S40</f>
        <v>105190</v>
      </c>
      <c r="V40" s="15">
        <f t="shared" si="53"/>
        <v>42076000</v>
      </c>
      <c r="X40" s="14">
        <f t="shared" si="56"/>
        <v>1775</v>
      </c>
      <c r="Y40" s="15">
        <f t="shared" si="54"/>
        <v>710000</v>
      </c>
      <c r="Z40" s="15">
        <f t="shared" ref="Z40:Z41" si="60">+J40*X40</f>
        <v>111470</v>
      </c>
      <c r="AA40" s="15">
        <f t="shared" si="55"/>
        <v>44588000</v>
      </c>
      <c r="AC40" s="14"/>
      <c r="AD40" s="15"/>
      <c r="AE40" s="15"/>
      <c r="AF40" s="15"/>
      <c r="AG40" s="22"/>
      <c r="AH40" s="22"/>
      <c r="AI40" s="22"/>
      <c r="AJ40" s="22"/>
    </row>
    <row r="41" spans="2:36" x14ac:dyDescent="0.25">
      <c r="B41" s="191"/>
      <c r="C41" s="12">
        <v>282</v>
      </c>
      <c r="D41" s="81" t="s">
        <v>43</v>
      </c>
      <c r="E41" s="12">
        <v>1</v>
      </c>
      <c r="F41" s="86"/>
      <c r="G41" s="12">
        <v>68.7</v>
      </c>
      <c r="H41" s="12"/>
      <c r="I41" s="12"/>
      <c r="J41" s="12">
        <f t="shared" si="48"/>
        <v>68.7</v>
      </c>
      <c r="L41" s="17"/>
      <c r="N41" s="14">
        <v>1575</v>
      </c>
      <c r="O41" s="15">
        <f t="shared" si="49"/>
        <v>630000</v>
      </c>
      <c r="P41" s="16">
        <f t="shared" si="58"/>
        <v>108202.5</v>
      </c>
      <c r="Q41" s="15">
        <f t="shared" si="50"/>
        <v>43281000</v>
      </c>
      <c r="S41" s="14">
        <f t="shared" si="51"/>
        <v>1675</v>
      </c>
      <c r="T41" s="15">
        <f t="shared" si="52"/>
        <v>670000</v>
      </c>
      <c r="U41" s="16">
        <f t="shared" si="59"/>
        <v>115072.5</v>
      </c>
      <c r="V41" s="15">
        <f t="shared" si="53"/>
        <v>46029000</v>
      </c>
      <c r="X41" s="14">
        <f t="shared" si="56"/>
        <v>1775</v>
      </c>
      <c r="Y41" s="15">
        <f t="shared" si="54"/>
        <v>710000</v>
      </c>
      <c r="Z41" s="15">
        <f t="shared" si="60"/>
        <v>121942.5</v>
      </c>
      <c r="AA41" s="15">
        <f t="shared" si="55"/>
        <v>48777000</v>
      </c>
      <c r="AC41" s="14"/>
      <c r="AD41" s="15"/>
      <c r="AE41" s="15"/>
      <c r="AF41" s="15"/>
      <c r="AG41" s="22"/>
      <c r="AH41" s="22"/>
      <c r="AI41" s="22"/>
      <c r="AJ41" s="22"/>
    </row>
    <row r="42" spans="2:36" x14ac:dyDescent="0.25">
      <c r="B42" s="191"/>
      <c r="C42" s="12">
        <v>283</v>
      </c>
      <c r="D42" s="81" t="s">
        <v>93</v>
      </c>
      <c r="E42" s="12">
        <v>1</v>
      </c>
      <c r="F42" s="86"/>
      <c r="G42" s="12">
        <v>71.7</v>
      </c>
      <c r="H42" s="12"/>
      <c r="I42" s="12"/>
      <c r="J42" s="12">
        <f t="shared" si="48"/>
        <v>71.7</v>
      </c>
      <c r="L42" s="17"/>
      <c r="N42" s="14">
        <v>1500</v>
      </c>
      <c r="O42" s="15">
        <f t="shared" si="49"/>
        <v>600000</v>
      </c>
      <c r="P42" s="16">
        <f t="shared" ref="P42" si="61">+J42*N42</f>
        <v>107550</v>
      </c>
      <c r="Q42" s="15">
        <f t="shared" si="50"/>
        <v>43020000</v>
      </c>
      <c r="S42" s="14">
        <f t="shared" ref="S42" si="62">N42+100</f>
        <v>1600</v>
      </c>
      <c r="T42" s="15">
        <f t="shared" si="52"/>
        <v>640000</v>
      </c>
      <c r="U42" s="16">
        <f t="shared" ref="U42" si="63">+J42*S42</f>
        <v>114720</v>
      </c>
      <c r="V42" s="15">
        <f t="shared" si="53"/>
        <v>45888000</v>
      </c>
      <c r="X42" s="14">
        <f t="shared" ref="X42" si="64">+S42+100</f>
        <v>1700</v>
      </c>
      <c r="Y42" s="15">
        <f t="shared" si="54"/>
        <v>680000</v>
      </c>
      <c r="Z42" s="15">
        <f t="shared" ref="Z42" si="65">+J42*X42</f>
        <v>121890</v>
      </c>
      <c r="AA42" s="15">
        <f t="shared" si="55"/>
        <v>48756000</v>
      </c>
      <c r="AC42" s="14"/>
      <c r="AD42" s="15"/>
      <c r="AE42" s="15"/>
      <c r="AF42" s="15"/>
      <c r="AG42" s="22"/>
      <c r="AH42" s="22"/>
      <c r="AI42" s="22"/>
      <c r="AJ42" s="22"/>
    </row>
    <row r="43" spans="2:36" ht="14.4" customHeight="1" x14ac:dyDescent="0.25">
      <c r="B43" s="191"/>
      <c r="C43" s="12">
        <v>284</v>
      </c>
      <c r="D43" s="81" t="s">
        <v>93</v>
      </c>
      <c r="E43" s="12">
        <v>1</v>
      </c>
      <c r="F43" s="86" t="s">
        <v>11</v>
      </c>
      <c r="G43" s="12">
        <v>62.6</v>
      </c>
      <c r="H43" s="12"/>
      <c r="I43" s="12">
        <v>0</v>
      </c>
      <c r="J43" s="12">
        <f t="shared" si="48"/>
        <v>62.6</v>
      </c>
      <c r="L43" s="17"/>
      <c r="N43" s="14">
        <v>1550</v>
      </c>
      <c r="O43" s="15">
        <f t="shared" si="49"/>
        <v>620000</v>
      </c>
      <c r="P43" s="16">
        <f>+J43*N43</f>
        <v>97030</v>
      </c>
      <c r="Q43" s="15">
        <f t="shared" si="50"/>
        <v>38812000</v>
      </c>
      <c r="S43" s="14">
        <f t="shared" si="51"/>
        <v>1650</v>
      </c>
      <c r="T43" s="15">
        <f t="shared" si="52"/>
        <v>660000</v>
      </c>
      <c r="U43" s="16">
        <f>+J43*S43</f>
        <v>103290</v>
      </c>
      <c r="V43" s="15">
        <f t="shared" si="53"/>
        <v>41316000</v>
      </c>
      <c r="X43" s="14">
        <f t="shared" si="56"/>
        <v>1750</v>
      </c>
      <c r="Y43" s="15">
        <f t="shared" si="54"/>
        <v>700000</v>
      </c>
      <c r="Z43" s="15">
        <f>+J43*X43</f>
        <v>109550</v>
      </c>
      <c r="AA43" s="15">
        <f t="shared" si="55"/>
        <v>43820000</v>
      </c>
      <c r="AC43" s="14">
        <f t="shared" si="57"/>
        <v>1825</v>
      </c>
      <c r="AD43" s="15">
        <f>AC43*$S$174</f>
        <v>730000</v>
      </c>
      <c r="AE43" s="15">
        <f>G43*AC43+(H43+I43)*AC43/2</f>
        <v>114245</v>
      </c>
      <c r="AF43" s="15">
        <f>AE43*$S$174</f>
        <v>45698000</v>
      </c>
      <c r="AG43" s="22"/>
      <c r="AH43" s="22"/>
      <c r="AI43" s="22"/>
      <c r="AJ43" s="22"/>
    </row>
    <row r="44" spans="2:36" x14ac:dyDescent="0.25">
      <c r="C44" s="18"/>
      <c r="D44" s="82"/>
      <c r="E44" s="18"/>
      <c r="F44" s="87"/>
      <c r="G44" s="19">
        <f>SUM(G36:G43)</f>
        <v>615.60000000000014</v>
      </c>
      <c r="H44" s="19">
        <f>SUM(H36:I43)</f>
        <v>0</v>
      </c>
      <c r="I44" s="19">
        <f>SUM(I36:I39)</f>
        <v>0</v>
      </c>
      <c r="J44" s="19">
        <f>SUM(J36:J43)</f>
        <v>615.60000000000014</v>
      </c>
      <c r="N44" s="104">
        <f>+P44/J44</f>
        <v>1561.2045159194279</v>
      </c>
      <c r="O44" s="20"/>
      <c r="P44" s="21">
        <f>SUM(P36:P43)</f>
        <v>961077.5</v>
      </c>
      <c r="Q44" s="21">
        <f>SUM(Q36:Q43)</f>
        <v>384431000</v>
      </c>
      <c r="S44" s="104">
        <f>+U44/J44</f>
        <v>1661.2045159194279</v>
      </c>
      <c r="T44" s="20"/>
      <c r="U44" s="21">
        <f>SUM(U36:U43)</f>
        <v>1022637.5</v>
      </c>
      <c r="V44" s="21">
        <f>SUM(V36:V43)</f>
        <v>409055000</v>
      </c>
      <c r="X44" s="104">
        <f>+Z44/J44</f>
        <v>1761.2045159194279</v>
      </c>
      <c r="Y44" s="20">
        <f t="shared" si="54"/>
        <v>704481.80636777112</v>
      </c>
      <c r="Z44" s="21">
        <f>SUM(Z36:Z43)</f>
        <v>1084197.5</v>
      </c>
      <c r="AA44" s="21">
        <f>SUM(AA36:AA43)</f>
        <v>433679000</v>
      </c>
      <c r="AC44" s="2">
        <f t="shared" si="57"/>
        <v>1836.2045159194279</v>
      </c>
      <c r="AD44" s="20">
        <f>AC44*$S$174</f>
        <v>734481.80636777112</v>
      </c>
      <c r="AE44" s="21">
        <f>SUM(AE36:AE43)</f>
        <v>759825</v>
      </c>
      <c r="AF44" s="21">
        <f>SUM(AF36:AF43)</f>
        <v>303930000</v>
      </c>
      <c r="AG44" s="193"/>
      <c r="AH44" s="193"/>
      <c r="AI44" s="193"/>
      <c r="AJ44" s="193"/>
    </row>
    <row r="45" spans="2:36" x14ac:dyDescent="0.25">
      <c r="C45" s="18"/>
      <c r="D45" s="82"/>
      <c r="E45" s="18"/>
      <c r="F45" s="87"/>
      <c r="G45" s="19"/>
      <c r="H45" s="19"/>
      <c r="I45" s="19"/>
      <c r="J45" s="19"/>
      <c r="N45" s="104"/>
      <c r="O45" s="20"/>
      <c r="P45" s="21"/>
      <c r="Q45" s="21"/>
      <c r="S45" s="104"/>
      <c r="T45" s="20"/>
      <c r="U45" s="21"/>
      <c r="V45" s="21"/>
      <c r="X45" s="104"/>
      <c r="Y45" s="20"/>
      <c r="Z45" s="21"/>
      <c r="AA45" s="21"/>
      <c r="AC45" s="2"/>
      <c r="AD45" s="20"/>
      <c r="AE45" s="21"/>
      <c r="AF45" s="21"/>
      <c r="AG45" s="2"/>
      <c r="AH45" s="2"/>
      <c r="AI45" s="2"/>
      <c r="AJ45" s="2"/>
    </row>
    <row r="46" spans="2:36" ht="13.8" customHeight="1" x14ac:dyDescent="0.25">
      <c r="B46" s="191">
        <v>6</v>
      </c>
      <c r="C46" s="12">
        <v>285</v>
      </c>
      <c r="D46" s="81" t="s">
        <v>93</v>
      </c>
      <c r="E46" s="12">
        <v>1</v>
      </c>
      <c r="F46" s="86" t="s">
        <v>11</v>
      </c>
      <c r="G46" s="12">
        <v>62</v>
      </c>
      <c r="H46" s="12"/>
      <c r="I46" s="12">
        <v>0</v>
      </c>
      <c r="J46" s="12">
        <f t="shared" ref="J46:J53" si="66">G46+H46</f>
        <v>62</v>
      </c>
      <c r="L46" s="13" t="s">
        <v>9</v>
      </c>
      <c r="N46" s="14">
        <v>1550</v>
      </c>
      <c r="O46" s="15">
        <f t="shared" ref="O46:O53" si="67">N46*$S$174</f>
        <v>620000</v>
      </c>
      <c r="P46" s="16">
        <f>+J46*N46</f>
        <v>96100</v>
      </c>
      <c r="Q46" s="15">
        <f t="shared" ref="Q46:Q53" si="68">P46*$S$174</f>
        <v>38440000</v>
      </c>
      <c r="S46" s="14">
        <f t="shared" ref="S46:S53" si="69">N46+100</f>
        <v>1650</v>
      </c>
      <c r="T46" s="15">
        <f t="shared" ref="T46:T53" si="70">S46*$S$174</f>
        <v>660000</v>
      </c>
      <c r="U46" s="16">
        <f>+J46*S46</f>
        <v>102300</v>
      </c>
      <c r="V46" s="15">
        <f t="shared" ref="V46:V53" si="71">U46*$S$174</f>
        <v>40920000</v>
      </c>
      <c r="X46" s="14">
        <f>+S46+100</f>
        <v>1750</v>
      </c>
      <c r="Y46" s="15">
        <f t="shared" ref="Y46:Y54" si="72">X46*$S$174</f>
        <v>700000</v>
      </c>
      <c r="Z46" s="15">
        <f>+J46*X46</f>
        <v>108500</v>
      </c>
      <c r="AA46" s="15">
        <f t="shared" ref="AA46:AA53" si="73">Z46*$S$174</f>
        <v>43400000</v>
      </c>
      <c r="AC46" s="14">
        <f>X46+75</f>
        <v>1825</v>
      </c>
      <c r="AD46" s="15">
        <f>AC46*$S$174</f>
        <v>730000</v>
      </c>
      <c r="AE46" s="15">
        <f>G46*AC46+(H46+I46)*AC46/2</f>
        <v>113150</v>
      </c>
      <c r="AF46" s="15">
        <f>AE46*$S$174</f>
        <v>45260000</v>
      </c>
      <c r="AG46" s="192"/>
      <c r="AH46" s="192"/>
      <c r="AI46" s="192"/>
      <c r="AJ46" s="192"/>
    </row>
    <row r="47" spans="2:36" ht="13.8" customHeight="1" x14ac:dyDescent="0.25">
      <c r="B47" s="191"/>
      <c r="C47" s="12">
        <v>286</v>
      </c>
      <c r="D47" s="81" t="s">
        <v>93</v>
      </c>
      <c r="E47" s="12">
        <v>2</v>
      </c>
      <c r="F47" s="86" t="s">
        <v>8</v>
      </c>
      <c r="G47" s="12">
        <v>86.8</v>
      </c>
      <c r="H47" s="12"/>
      <c r="I47" s="12">
        <v>0</v>
      </c>
      <c r="J47" s="12">
        <f t="shared" si="66"/>
        <v>86.8</v>
      </c>
      <c r="L47" s="17" t="s">
        <v>10</v>
      </c>
      <c r="N47" s="14">
        <v>1575</v>
      </c>
      <c r="O47" s="15">
        <f t="shared" si="67"/>
        <v>630000</v>
      </c>
      <c r="P47" s="16">
        <f>+J47*N47</f>
        <v>136710</v>
      </c>
      <c r="Q47" s="15">
        <f t="shared" si="68"/>
        <v>54684000</v>
      </c>
      <c r="S47" s="14">
        <f t="shared" si="69"/>
        <v>1675</v>
      </c>
      <c r="T47" s="15">
        <f t="shared" si="70"/>
        <v>670000</v>
      </c>
      <c r="U47" s="16">
        <f>+J47*S47</f>
        <v>145390</v>
      </c>
      <c r="V47" s="15">
        <f t="shared" si="71"/>
        <v>58156000</v>
      </c>
      <c r="X47" s="14">
        <f t="shared" ref="X47:X53" si="74">+S47+100</f>
        <v>1775</v>
      </c>
      <c r="Y47" s="15">
        <f t="shared" si="72"/>
        <v>710000</v>
      </c>
      <c r="Z47" s="15">
        <f>+J47*X47</f>
        <v>154070</v>
      </c>
      <c r="AA47" s="15">
        <f t="shared" si="73"/>
        <v>61628000</v>
      </c>
      <c r="AC47" s="14">
        <f t="shared" ref="AC47:AC54" si="75">X47+75</f>
        <v>1850</v>
      </c>
      <c r="AD47" s="15">
        <f>AC47*$S$174</f>
        <v>740000</v>
      </c>
      <c r="AE47" s="15">
        <f>G47*AC47+(H47+I47)*AC47/2</f>
        <v>160580</v>
      </c>
      <c r="AF47" s="15">
        <f>AE47*$S$174</f>
        <v>64232000</v>
      </c>
      <c r="AG47" s="192"/>
      <c r="AH47" s="192"/>
      <c r="AI47" s="192"/>
      <c r="AJ47" s="192"/>
    </row>
    <row r="48" spans="2:36" ht="13.8" customHeight="1" x14ac:dyDescent="0.25">
      <c r="B48" s="191"/>
      <c r="C48" s="12">
        <v>287</v>
      </c>
      <c r="D48" s="81" t="s">
        <v>90</v>
      </c>
      <c r="E48" s="12">
        <v>2</v>
      </c>
      <c r="F48" s="86" t="s">
        <v>8</v>
      </c>
      <c r="G48" s="12">
        <v>117.9</v>
      </c>
      <c r="H48" s="12"/>
      <c r="I48" s="12">
        <v>0</v>
      </c>
      <c r="J48" s="12">
        <f t="shared" si="66"/>
        <v>117.9</v>
      </c>
      <c r="L48" s="17" t="s">
        <v>10</v>
      </c>
      <c r="N48" s="14">
        <v>1575</v>
      </c>
      <c r="O48" s="15">
        <f t="shared" si="67"/>
        <v>630000</v>
      </c>
      <c r="P48" s="16">
        <f>+J48*N48</f>
        <v>185692.5</v>
      </c>
      <c r="Q48" s="15">
        <f t="shared" si="68"/>
        <v>74277000</v>
      </c>
      <c r="S48" s="14">
        <f t="shared" si="69"/>
        <v>1675</v>
      </c>
      <c r="T48" s="15">
        <f t="shared" si="70"/>
        <v>670000</v>
      </c>
      <c r="U48" s="16">
        <f>+J48*S48</f>
        <v>197482.5</v>
      </c>
      <c r="V48" s="15">
        <f t="shared" si="71"/>
        <v>78993000</v>
      </c>
      <c r="X48" s="14">
        <f t="shared" si="74"/>
        <v>1775</v>
      </c>
      <c r="Y48" s="15">
        <f t="shared" si="72"/>
        <v>710000</v>
      </c>
      <c r="Z48" s="15">
        <f>+J48*X48</f>
        <v>209272.5</v>
      </c>
      <c r="AA48" s="15">
        <f t="shared" si="73"/>
        <v>83709000</v>
      </c>
      <c r="AC48" s="14">
        <f t="shared" si="75"/>
        <v>1850</v>
      </c>
      <c r="AD48" s="15">
        <f>AC48*$S$174</f>
        <v>740000</v>
      </c>
      <c r="AE48" s="15">
        <f>G48*AC48+(H48+I48)*AC48/2</f>
        <v>218115</v>
      </c>
      <c r="AF48" s="15">
        <f>AE48*$S$174</f>
        <v>87246000</v>
      </c>
      <c r="AG48" s="192"/>
      <c r="AH48" s="192"/>
      <c r="AI48" s="192"/>
      <c r="AJ48" s="192"/>
    </row>
    <row r="49" spans="2:36" ht="13.8" customHeight="1" x14ac:dyDescent="0.25">
      <c r="B49" s="191"/>
      <c r="C49" s="12">
        <v>288</v>
      </c>
      <c r="D49" s="81" t="s">
        <v>43</v>
      </c>
      <c r="E49" s="12">
        <v>2</v>
      </c>
      <c r="F49" s="86"/>
      <c r="G49" s="12">
        <v>83.1</v>
      </c>
      <c r="H49" s="12"/>
      <c r="I49" s="12"/>
      <c r="J49" s="12">
        <f t="shared" si="66"/>
        <v>83.1</v>
      </c>
      <c r="L49" s="17"/>
      <c r="N49" s="14">
        <v>1575</v>
      </c>
      <c r="O49" s="15">
        <f t="shared" si="67"/>
        <v>630000</v>
      </c>
      <c r="P49" s="16">
        <f t="shared" ref="P49:P50" si="76">+J49*N49</f>
        <v>130882.49999999999</v>
      </c>
      <c r="Q49" s="15">
        <f t="shared" si="68"/>
        <v>52352999.999999993</v>
      </c>
      <c r="S49" s="14">
        <f t="shared" si="69"/>
        <v>1675</v>
      </c>
      <c r="T49" s="15">
        <f t="shared" si="70"/>
        <v>670000</v>
      </c>
      <c r="U49" s="16">
        <f t="shared" ref="U49:U50" si="77">+J49*S49</f>
        <v>139192.5</v>
      </c>
      <c r="V49" s="15">
        <f t="shared" si="71"/>
        <v>55677000</v>
      </c>
      <c r="X49" s="14">
        <f t="shared" si="74"/>
        <v>1775</v>
      </c>
      <c r="Y49" s="15">
        <f t="shared" si="72"/>
        <v>710000</v>
      </c>
      <c r="Z49" s="15">
        <f t="shared" ref="Z49:Z50" si="78">+J49*X49</f>
        <v>147502.5</v>
      </c>
      <c r="AA49" s="15">
        <f t="shared" si="73"/>
        <v>59001000</v>
      </c>
      <c r="AC49" s="14"/>
      <c r="AD49" s="15"/>
      <c r="AE49" s="15"/>
      <c r="AF49" s="15"/>
      <c r="AG49" s="22"/>
      <c r="AH49" s="22"/>
      <c r="AI49" s="22"/>
      <c r="AJ49" s="22"/>
    </row>
    <row r="50" spans="2:36" ht="13.8" customHeight="1" x14ac:dyDescent="0.25">
      <c r="B50" s="191"/>
      <c r="C50" s="12">
        <v>289</v>
      </c>
      <c r="D50" s="81" t="s">
        <v>43</v>
      </c>
      <c r="E50" s="12">
        <v>1</v>
      </c>
      <c r="F50" s="86"/>
      <c r="G50" s="12">
        <v>62.8</v>
      </c>
      <c r="H50" s="12"/>
      <c r="I50" s="12"/>
      <c r="J50" s="12">
        <f t="shared" si="66"/>
        <v>62.8</v>
      </c>
      <c r="L50" s="17"/>
      <c r="N50" s="14">
        <v>1575</v>
      </c>
      <c r="O50" s="15">
        <f t="shared" si="67"/>
        <v>630000</v>
      </c>
      <c r="P50" s="16">
        <f t="shared" si="76"/>
        <v>98910</v>
      </c>
      <c r="Q50" s="15">
        <f t="shared" si="68"/>
        <v>39564000</v>
      </c>
      <c r="S50" s="14">
        <f t="shared" si="69"/>
        <v>1675</v>
      </c>
      <c r="T50" s="15">
        <f t="shared" si="70"/>
        <v>670000</v>
      </c>
      <c r="U50" s="16">
        <f t="shared" si="77"/>
        <v>105190</v>
      </c>
      <c r="V50" s="15">
        <f t="shared" si="71"/>
        <v>42076000</v>
      </c>
      <c r="X50" s="14">
        <f t="shared" si="74"/>
        <v>1775</v>
      </c>
      <c r="Y50" s="15">
        <f t="shared" si="72"/>
        <v>710000</v>
      </c>
      <c r="Z50" s="15">
        <f t="shared" si="78"/>
        <v>111470</v>
      </c>
      <c r="AA50" s="15">
        <f t="shared" si="73"/>
        <v>44588000</v>
      </c>
      <c r="AC50" s="14"/>
      <c r="AD50" s="15"/>
      <c r="AE50" s="15"/>
      <c r="AF50" s="15"/>
      <c r="AG50" s="22"/>
      <c r="AH50" s="22"/>
      <c r="AI50" s="22"/>
      <c r="AJ50" s="22"/>
    </row>
    <row r="51" spans="2:36" ht="13.8" customHeight="1" x14ac:dyDescent="0.25">
      <c r="B51" s="191"/>
      <c r="C51" s="12">
        <v>290</v>
      </c>
      <c r="D51" s="81" t="s">
        <v>43</v>
      </c>
      <c r="E51" s="12">
        <v>1</v>
      </c>
      <c r="F51" s="86" t="s">
        <v>11</v>
      </c>
      <c r="G51" s="12">
        <v>68.7</v>
      </c>
      <c r="H51" s="12"/>
      <c r="I51" s="12">
        <v>0</v>
      </c>
      <c r="J51" s="12">
        <f t="shared" si="66"/>
        <v>68.7</v>
      </c>
      <c r="L51" s="17" t="s">
        <v>10</v>
      </c>
      <c r="N51" s="14">
        <v>1575</v>
      </c>
      <c r="O51" s="15">
        <f t="shared" si="67"/>
        <v>630000</v>
      </c>
      <c r="P51" s="16">
        <f>+J51*N51</f>
        <v>108202.5</v>
      </c>
      <c r="Q51" s="15">
        <f t="shared" si="68"/>
        <v>43281000</v>
      </c>
      <c r="S51" s="14">
        <f t="shared" si="69"/>
        <v>1675</v>
      </c>
      <c r="T51" s="15">
        <f t="shared" si="70"/>
        <v>670000</v>
      </c>
      <c r="U51" s="16">
        <f>+J51*S51</f>
        <v>115072.5</v>
      </c>
      <c r="V51" s="15">
        <f t="shared" si="71"/>
        <v>46029000</v>
      </c>
      <c r="X51" s="14">
        <f t="shared" si="74"/>
        <v>1775</v>
      </c>
      <c r="Y51" s="15">
        <f t="shared" si="72"/>
        <v>710000</v>
      </c>
      <c r="Z51" s="15">
        <f>+J51*X51</f>
        <v>121942.5</v>
      </c>
      <c r="AA51" s="15">
        <f t="shared" si="73"/>
        <v>48777000</v>
      </c>
      <c r="AC51" s="14">
        <f t="shared" si="75"/>
        <v>1850</v>
      </c>
      <c r="AD51" s="15">
        <f>AC51*$S$174</f>
        <v>740000</v>
      </c>
      <c r="AE51" s="15">
        <f>G51*AC51+(H51+I51)*AC51/2</f>
        <v>127095</v>
      </c>
      <c r="AF51" s="15">
        <f>AE51*$S$174</f>
        <v>50838000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291</v>
      </c>
      <c r="D52" s="81" t="s">
        <v>93</v>
      </c>
      <c r="E52" s="12">
        <v>1</v>
      </c>
      <c r="F52" s="86"/>
      <c r="G52" s="12">
        <v>71.7</v>
      </c>
      <c r="H52" s="12"/>
      <c r="I52" s="12"/>
      <c r="J52" s="12">
        <f t="shared" si="66"/>
        <v>71.7</v>
      </c>
      <c r="L52" s="17"/>
      <c r="N52" s="14">
        <v>1500</v>
      </c>
      <c r="O52" s="15">
        <f t="shared" si="67"/>
        <v>600000</v>
      </c>
      <c r="P52" s="16">
        <f>+J52*N52</f>
        <v>107550</v>
      </c>
      <c r="Q52" s="15">
        <f t="shared" si="68"/>
        <v>43020000</v>
      </c>
      <c r="S52" s="14">
        <f t="shared" ref="S52" si="79">N52+100</f>
        <v>1600</v>
      </c>
      <c r="T52" s="15">
        <f t="shared" si="70"/>
        <v>640000</v>
      </c>
      <c r="U52" s="16">
        <f>+J52*S52</f>
        <v>114720</v>
      </c>
      <c r="V52" s="15">
        <f t="shared" si="71"/>
        <v>45888000</v>
      </c>
      <c r="X52" s="14">
        <f t="shared" ref="X52" si="80">+S52+100</f>
        <v>1700</v>
      </c>
      <c r="Y52" s="15">
        <f t="shared" si="72"/>
        <v>680000</v>
      </c>
      <c r="Z52" s="15">
        <f>+J52*X52</f>
        <v>121890</v>
      </c>
      <c r="AA52" s="15">
        <f t="shared" si="73"/>
        <v>48756000</v>
      </c>
      <c r="AC52" s="14"/>
      <c r="AD52" s="15"/>
      <c r="AE52" s="15"/>
      <c r="AF52" s="15"/>
      <c r="AG52" s="22"/>
      <c r="AH52" s="22"/>
      <c r="AI52" s="22"/>
      <c r="AJ52" s="22"/>
    </row>
    <row r="53" spans="2:36" ht="14.4" customHeight="1" x14ac:dyDescent="0.25">
      <c r="B53" s="191"/>
      <c r="C53" s="12">
        <v>292</v>
      </c>
      <c r="D53" s="81" t="s">
        <v>93</v>
      </c>
      <c r="E53" s="12">
        <v>1</v>
      </c>
      <c r="F53" s="86" t="s">
        <v>11</v>
      </c>
      <c r="G53" s="12">
        <v>62.6</v>
      </c>
      <c r="H53" s="12"/>
      <c r="I53" s="12">
        <v>0</v>
      </c>
      <c r="J53" s="12">
        <f t="shared" si="66"/>
        <v>62.6</v>
      </c>
      <c r="L53" s="17"/>
      <c r="N53" s="14">
        <v>1550</v>
      </c>
      <c r="O53" s="15">
        <f t="shared" si="67"/>
        <v>620000</v>
      </c>
      <c r="P53" s="16">
        <f>+J53*N53</f>
        <v>97030</v>
      </c>
      <c r="Q53" s="15">
        <f t="shared" si="68"/>
        <v>38812000</v>
      </c>
      <c r="S53" s="14">
        <f t="shared" si="69"/>
        <v>1650</v>
      </c>
      <c r="T53" s="15">
        <f t="shared" si="70"/>
        <v>660000</v>
      </c>
      <c r="U53" s="16">
        <f>+J53*S53</f>
        <v>103290</v>
      </c>
      <c r="V53" s="15">
        <f t="shared" si="71"/>
        <v>41316000</v>
      </c>
      <c r="X53" s="14">
        <f t="shared" si="74"/>
        <v>1750</v>
      </c>
      <c r="Y53" s="15">
        <f t="shared" si="72"/>
        <v>700000</v>
      </c>
      <c r="Z53" s="15">
        <f>+J53*X53</f>
        <v>109550</v>
      </c>
      <c r="AA53" s="15">
        <f t="shared" si="73"/>
        <v>43820000</v>
      </c>
      <c r="AC53" s="14">
        <f t="shared" si="75"/>
        <v>1825</v>
      </c>
      <c r="AD53" s="15">
        <f>AC53*$S$174</f>
        <v>730000</v>
      </c>
      <c r="AE53" s="15">
        <f>G53*AC53+(H53+I53)*AC53/2</f>
        <v>114245</v>
      </c>
      <c r="AF53" s="15">
        <f>AE53*$S$174</f>
        <v>45698000</v>
      </c>
      <c r="AG53" s="22"/>
      <c r="AH53" s="22"/>
      <c r="AI53" s="22"/>
      <c r="AJ53" s="22"/>
    </row>
    <row r="54" spans="2:36" x14ac:dyDescent="0.25">
      <c r="C54" s="18"/>
      <c r="D54" s="82"/>
      <c r="E54" s="18"/>
      <c r="F54" s="87"/>
      <c r="G54" s="19">
        <f>SUM(G46:G53)</f>
        <v>615.60000000000014</v>
      </c>
      <c r="H54" s="19">
        <f>SUM(H46:I53)</f>
        <v>0</v>
      </c>
      <c r="I54" s="19">
        <f>SUM(I46:I51)</f>
        <v>0</v>
      </c>
      <c r="J54" s="19">
        <f>SUM(J46:J53)</f>
        <v>615.60000000000014</v>
      </c>
      <c r="N54" s="104">
        <f>+P54/J54</f>
        <v>1561.2045159194279</v>
      </c>
      <c r="O54" s="20"/>
      <c r="P54" s="21">
        <f>SUM(P46:P53)</f>
        <v>961077.5</v>
      </c>
      <c r="Q54" s="21">
        <f>SUM(Q46:Q53)</f>
        <v>384431000</v>
      </c>
      <c r="S54" s="104">
        <f>+U54/J54</f>
        <v>1661.2045159194279</v>
      </c>
      <c r="T54" s="20"/>
      <c r="U54" s="21">
        <f>SUM(U46:U53)</f>
        <v>1022637.5</v>
      </c>
      <c r="V54" s="21">
        <f>SUM(V46:V53)</f>
        <v>409055000</v>
      </c>
      <c r="X54" s="104">
        <f>+Z54/J54</f>
        <v>1761.2045159194279</v>
      </c>
      <c r="Y54" s="20">
        <f t="shared" si="72"/>
        <v>704481.80636777112</v>
      </c>
      <c r="Z54" s="21">
        <f>SUM(Z46:Z53)</f>
        <v>1084197.5</v>
      </c>
      <c r="AA54" s="21">
        <f>SUM(AA46:AA53)</f>
        <v>433679000</v>
      </c>
      <c r="AC54" s="2">
        <f t="shared" si="75"/>
        <v>1836.2045159194279</v>
      </c>
      <c r="AD54" s="20">
        <f>AC54*$S$174</f>
        <v>734481.80636777112</v>
      </c>
      <c r="AE54" s="21">
        <f>SUM(AE46:AE53)</f>
        <v>733185</v>
      </c>
      <c r="AF54" s="21">
        <f>SUM(AF46:AF53)</f>
        <v>293274000</v>
      </c>
      <c r="AG54" s="193"/>
      <c r="AH54" s="193"/>
      <c r="AI54" s="193"/>
      <c r="AJ54" s="193"/>
    </row>
    <row r="55" spans="2:36" x14ac:dyDescent="0.25">
      <c r="C55" s="18"/>
      <c r="D55" s="82"/>
      <c r="E55" s="18"/>
      <c r="F55" s="87"/>
      <c r="G55" s="19"/>
      <c r="H55" s="19"/>
      <c r="I55" s="19"/>
      <c r="J55" s="19"/>
      <c r="N55" s="104"/>
      <c r="O55" s="20"/>
      <c r="P55" s="21"/>
      <c r="Q55" s="21"/>
      <c r="S55" s="104"/>
      <c r="T55" s="20"/>
      <c r="U55" s="21"/>
      <c r="V55" s="21"/>
      <c r="X55" s="104"/>
      <c r="Y55" s="20"/>
      <c r="Z55" s="21"/>
      <c r="AA55" s="21"/>
      <c r="AC55" s="2"/>
      <c r="AD55" s="20"/>
      <c r="AE55" s="21"/>
      <c r="AF55" s="21"/>
      <c r="AG55" s="2"/>
      <c r="AH55" s="2"/>
      <c r="AI55" s="2"/>
      <c r="AJ55" s="2"/>
    </row>
    <row r="56" spans="2:36" ht="13.8" customHeight="1" x14ac:dyDescent="0.25">
      <c r="B56" s="191">
        <v>7</v>
      </c>
      <c r="C56" s="12">
        <v>293</v>
      </c>
      <c r="D56" s="81" t="s">
        <v>93</v>
      </c>
      <c r="E56" s="12">
        <v>1</v>
      </c>
      <c r="F56" s="86" t="s">
        <v>11</v>
      </c>
      <c r="G56" s="12">
        <v>62</v>
      </c>
      <c r="H56" s="12"/>
      <c r="I56" s="12">
        <v>0</v>
      </c>
      <c r="J56" s="12">
        <f t="shared" ref="J56:J63" si="81">G56+H56</f>
        <v>62</v>
      </c>
      <c r="L56" s="13" t="s">
        <v>9</v>
      </c>
      <c r="N56" s="14">
        <v>1600</v>
      </c>
      <c r="O56" s="15">
        <f t="shared" ref="O56:O63" si="82">N56*$S$174</f>
        <v>640000</v>
      </c>
      <c r="P56" s="16">
        <f>+J56*N56</f>
        <v>99200</v>
      </c>
      <c r="Q56" s="15">
        <f t="shared" ref="Q56:Q63" si="83">P56*$S$174</f>
        <v>39680000</v>
      </c>
      <c r="S56" s="14">
        <f t="shared" ref="S56:S63" si="84">N56+100</f>
        <v>1700</v>
      </c>
      <c r="T56" s="15">
        <f t="shared" ref="T56:T63" si="85">S56*$S$174</f>
        <v>680000</v>
      </c>
      <c r="U56" s="16">
        <f>+J56*S56</f>
        <v>105400</v>
      </c>
      <c r="V56" s="15">
        <f t="shared" ref="V56:V63" si="86">U56*$S$174</f>
        <v>42160000</v>
      </c>
      <c r="X56" s="14">
        <f>+S56+100</f>
        <v>1800</v>
      </c>
      <c r="Y56" s="15">
        <f t="shared" ref="Y56:Y64" si="87">X56*$S$174</f>
        <v>720000</v>
      </c>
      <c r="Z56" s="15">
        <f>+J56*X56</f>
        <v>111600</v>
      </c>
      <c r="AA56" s="15">
        <f t="shared" ref="AA56:AA63" si="88">Z56*$S$174</f>
        <v>44640000</v>
      </c>
      <c r="AC56" s="14">
        <f>X56+75</f>
        <v>1875</v>
      </c>
      <c r="AD56" s="15">
        <f>AC56*$S$174</f>
        <v>750000</v>
      </c>
      <c r="AE56" s="15">
        <f>G56*AC56+(H56+I56)*AC56/2</f>
        <v>116250</v>
      </c>
      <c r="AF56" s="15">
        <f>AE56*$S$174</f>
        <v>46500000</v>
      </c>
      <c r="AG56" s="192"/>
      <c r="AH56" s="192"/>
      <c r="AI56" s="192"/>
      <c r="AJ56" s="192"/>
    </row>
    <row r="57" spans="2:36" ht="13.8" customHeight="1" x14ac:dyDescent="0.25">
      <c r="B57" s="191"/>
      <c r="C57" s="12">
        <v>294</v>
      </c>
      <c r="D57" s="81" t="s">
        <v>93</v>
      </c>
      <c r="E57" s="12">
        <v>2</v>
      </c>
      <c r="F57" s="86" t="s">
        <v>8</v>
      </c>
      <c r="G57" s="12">
        <v>86.8</v>
      </c>
      <c r="H57" s="12"/>
      <c r="I57" s="12">
        <v>0</v>
      </c>
      <c r="J57" s="12">
        <f t="shared" si="81"/>
        <v>86.8</v>
      </c>
      <c r="L57" s="17" t="s">
        <v>10</v>
      </c>
      <c r="N57" s="14">
        <v>1625</v>
      </c>
      <c r="O57" s="15">
        <f t="shared" si="82"/>
        <v>650000</v>
      </c>
      <c r="P57" s="16">
        <f>+J57*N57</f>
        <v>141050</v>
      </c>
      <c r="Q57" s="15">
        <f t="shared" si="83"/>
        <v>56420000</v>
      </c>
      <c r="S57" s="14">
        <f t="shared" si="84"/>
        <v>1725</v>
      </c>
      <c r="T57" s="15">
        <f t="shared" si="85"/>
        <v>690000</v>
      </c>
      <c r="U57" s="16">
        <f>+J57*S57</f>
        <v>149730</v>
      </c>
      <c r="V57" s="15">
        <f t="shared" si="86"/>
        <v>59892000</v>
      </c>
      <c r="X57" s="14">
        <f t="shared" ref="X57:X63" si="89">+S57+100</f>
        <v>1825</v>
      </c>
      <c r="Y57" s="15">
        <f t="shared" si="87"/>
        <v>730000</v>
      </c>
      <c r="Z57" s="15">
        <f>+J57*X57</f>
        <v>158410</v>
      </c>
      <c r="AA57" s="15">
        <f t="shared" si="88"/>
        <v>63364000</v>
      </c>
      <c r="AC57" s="14">
        <f t="shared" ref="AC57:AC64" si="90">X57+75</f>
        <v>1900</v>
      </c>
      <c r="AD57" s="15">
        <f>AC57*$S$174</f>
        <v>760000</v>
      </c>
      <c r="AE57" s="15">
        <f>G57*AC57+(H57+I57)*AC57/2</f>
        <v>164920</v>
      </c>
      <c r="AF57" s="15">
        <f>AE57*$S$174</f>
        <v>65968000</v>
      </c>
      <c r="AG57" s="192"/>
      <c r="AH57" s="192"/>
      <c r="AI57" s="192"/>
      <c r="AJ57" s="192"/>
    </row>
    <row r="58" spans="2:36" ht="13.8" customHeight="1" x14ac:dyDescent="0.25">
      <c r="B58" s="191"/>
      <c r="C58" s="12">
        <v>295</v>
      </c>
      <c r="D58" s="81" t="s">
        <v>90</v>
      </c>
      <c r="E58" s="12">
        <v>2</v>
      </c>
      <c r="F58" s="86"/>
      <c r="G58" s="12">
        <v>117.9</v>
      </c>
      <c r="H58" s="12"/>
      <c r="I58" s="12"/>
      <c r="J58" s="12">
        <f t="shared" si="81"/>
        <v>117.9</v>
      </c>
      <c r="L58" s="17"/>
      <c r="N58" s="14">
        <v>1625</v>
      </c>
      <c r="O58" s="15">
        <f t="shared" si="82"/>
        <v>650000</v>
      </c>
      <c r="P58" s="16">
        <f t="shared" ref="P58:P59" si="91">+J58*N58</f>
        <v>191587.5</v>
      </c>
      <c r="Q58" s="15">
        <f t="shared" si="83"/>
        <v>76635000</v>
      </c>
      <c r="S58" s="14">
        <f t="shared" si="84"/>
        <v>1725</v>
      </c>
      <c r="T58" s="15">
        <f t="shared" si="85"/>
        <v>690000</v>
      </c>
      <c r="U58" s="16">
        <f t="shared" ref="U58:U59" si="92">+J58*S58</f>
        <v>203377.5</v>
      </c>
      <c r="V58" s="15">
        <f t="shared" si="86"/>
        <v>81351000</v>
      </c>
      <c r="X58" s="14">
        <f t="shared" si="89"/>
        <v>1825</v>
      </c>
      <c r="Y58" s="15">
        <f t="shared" si="87"/>
        <v>730000</v>
      </c>
      <c r="Z58" s="15">
        <f t="shared" ref="Z58:Z59" si="93">+J58*X58</f>
        <v>215167.5</v>
      </c>
      <c r="AA58" s="15">
        <f t="shared" si="88"/>
        <v>86067000</v>
      </c>
      <c r="AC58" s="14"/>
      <c r="AD58" s="15"/>
      <c r="AE58" s="15"/>
      <c r="AF58" s="15"/>
      <c r="AG58" s="22"/>
      <c r="AH58" s="22"/>
      <c r="AI58" s="22"/>
      <c r="AJ58" s="22"/>
    </row>
    <row r="59" spans="2:36" ht="13.8" customHeight="1" x14ac:dyDescent="0.25">
      <c r="B59" s="191"/>
      <c r="C59" s="12">
        <v>296</v>
      </c>
      <c r="D59" s="81" t="s">
        <v>43</v>
      </c>
      <c r="E59" s="12">
        <v>2</v>
      </c>
      <c r="F59" s="86"/>
      <c r="G59" s="12">
        <v>83.1</v>
      </c>
      <c r="H59" s="12"/>
      <c r="I59" s="12"/>
      <c r="J59" s="12">
        <f t="shared" si="81"/>
        <v>83.1</v>
      </c>
      <c r="L59" s="17"/>
      <c r="N59" s="14">
        <v>1625</v>
      </c>
      <c r="O59" s="15">
        <f t="shared" si="82"/>
        <v>650000</v>
      </c>
      <c r="P59" s="16">
        <f t="shared" si="91"/>
        <v>135037.5</v>
      </c>
      <c r="Q59" s="15">
        <f t="shared" si="83"/>
        <v>54015000</v>
      </c>
      <c r="S59" s="14">
        <f t="shared" si="84"/>
        <v>1725</v>
      </c>
      <c r="T59" s="15">
        <f t="shared" si="85"/>
        <v>690000</v>
      </c>
      <c r="U59" s="16">
        <f t="shared" si="92"/>
        <v>143347.5</v>
      </c>
      <c r="V59" s="15">
        <f t="shared" si="86"/>
        <v>57339000</v>
      </c>
      <c r="X59" s="14">
        <f t="shared" si="89"/>
        <v>1825</v>
      </c>
      <c r="Y59" s="15">
        <f t="shared" si="87"/>
        <v>730000</v>
      </c>
      <c r="Z59" s="15">
        <f t="shared" si="93"/>
        <v>151657.5</v>
      </c>
      <c r="AA59" s="15">
        <f t="shared" si="88"/>
        <v>60663000</v>
      </c>
      <c r="AC59" s="14"/>
      <c r="AD59" s="15"/>
      <c r="AE59" s="15"/>
      <c r="AF59" s="15"/>
      <c r="AG59" s="22"/>
      <c r="AH59" s="22"/>
      <c r="AI59" s="22"/>
      <c r="AJ59" s="22"/>
    </row>
    <row r="60" spans="2:36" ht="13.8" customHeight="1" x14ac:dyDescent="0.25">
      <c r="B60" s="191"/>
      <c r="C60" s="12">
        <v>297</v>
      </c>
      <c r="D60" s="81" t="s">
        <v>43</v>
      </c>
      <c r="E60" s="12">
        <v>1</v>
      </c>
      <c r="F60" s="86" t="s">
        <v>8</v>
      </c>
      <c r="G60" s="12">
        <v>62.8</v>
      </c>
      <c r="H60" s="12"/>
      <c r="I60" s="12">
        <v>0</v>
      </c>
      <c r="J60" s="12">
        <f t="shared" si="81"/>
        <v>62.8</v>
      </c>
      <c r="L60" s="17" t="s">
        <v>10</v>
      </c>
      <c r="N60" s="14">
        <v>1625</v>
      </c>
      <c r="O60" s="15">
        <f t="shared" si="82"/>
        <v>650000</v>
      </c>
      <c r="P60" s="16">
        <f>+J60*N60</f>
        <v>102050</v>
      </c>
      <c r="Q60" s="15">
        <f t="shared" si="83"/>
        <v>40820000</v>
      </c>
      <c r="S60" s="14">
        <f t="shared" si="84"/>
        <v>1725</v>
      </c>
      <c r="T60" s="15">
        <f t="shared" si="85"/>
        <v>690000</v>
      </c>
      <c r="U60" s="16">
        <f>+J60*S60</f>
        <v>108330</v>
      </c>
      <c r="V60" s="15">
        <f t="shared" si="86"/>
        <v>43332000</v>
      </c>
      <c r="X60" s="14">
        <f t="shared" si="89"/>
        <v>1825</v>
      </c>
      <c r="Y60" s="15">
        <f t="shared" si="87"/>
        <v>730000</v>
      </c>
      <c r="Z60" s="15">
        <f>+J60*X60</f>
        <v>114610</v>
      </c>
      <c r="AA60" s="15">
        <f t="shared" si="88"/>
        <v>45844000</v>
      </c>
      <c r="AC60" s="14">
        <f t="shared" si="90"/>
        <v>1900</v>
      </c>
      <c r="AD60" s="15">
        <f>AC60*$S$174</f>
        <v>760000</v>
      </c>
      <c r="AE60" s="15">
        <f>G60*AC60+(H60+I60)*AC60/2</f>
        <v>119320</v>
      </c>
      <c r="AF60" s="15">
        <f>AE60*$S$174</f>
        <v>47728000</v>
      </c>
      <c r="AG60" s="192"/>
      <c r="AH60" s="192"/>
      <c r="AI60" s="192"/>
      <c r="AJ60" s="192"/>
    </row>
    <row r="61" spans="2:36" ht="13.8" customHeight="1" x14ac:dyDescent="0.25">
      <c r="B61" s="191"/>
      <c r="C61" s="12">
        <v>298</v>
      </c>
      <c r="D61" s="81" t="s">
        <v>43</v>
      </c>
      <c r="E61" s="12">
        <v>1</v>
      </c>
      <c r="F61" s="86" t="s">
        <v>11</v>
      </c>
      <c r="G61" s="12">
        <v>68.7</v>
      </c>
      <c r="H61" s="12"/>
      <c r="I61" s="12">
        <v>0</v>
      </c>
      <c r="J61" s="12">
        <f t="shared" si="81"/>
        <v>68.7</v>
      </c>
      <c r="L61" s="17" t="s">
        <v>10</v>
      </c>
      <c r="N61" s="14">
        <v>1625</v>
      </c>
      <c r="O61" s="15">
        <f t="shared" si="82"/>
        <v>650000</v>
      </c>
      <c r="P61" s="16">
        <f>+J61*N61</f>
        <v>111637.5</v>
      </c>
      <c r="Q61" s="15">
        <f t="shared" si="83"/>
        <v>44655000</v>
      </c>
      <c r="S61" s="14">
        <f t="shared" si="84"/>
        <v>1725</v>
      </c>
      <c r="T61" s="15">
        <f t="shared" si="85"/>
        <v>690000</v>
      </c>
      <c r="U61" s="16">
        <f>+J61*S61</f>
        <v>118507.5</v>
      </c>
      <c r="V61" s="15">
        <f t="shared" si="86"/>
        <v>47403000</v>
      </c>
      <c r="X61" s="14">
        <f t="shared" si="89"/>
        <v>1825</v>
      </c>
      <c r="Y61" s="15">
        <f t="shared" si="87"/>
        <v>730000</v>
      </c>
      <c r="Z61" s="15">
        <f>+J61*X61</f>
        <v>125377.5</v>
      </c>
      <c r="AA61" s="15">
        <f t="shared" si="88"/>
        <v>50151000</v>
      </c>
      <c r="AC61" s="14">
        <f t="shared" si="90"/>
        <v>1900</v>
      </c>
      <c r="AD61" s="15">
        <f>AC61*$S$174</f>
        <v>760000</v>
      </c>
      <c r="AE61" s="15">
        <f>G61*AC61+(H61+I61)*AC61/2</f>
        <v>130530</v>
      </c>
      <c r="AF61" s="15">
        <f>AE61*$S$174</f>
        <v>52212000</v>
      </c>
      <c r="AG61" s="192"/>
      <c r="AH61" s="192"/>
      <c r="AI61" s="192"/>
      <c r="AJ61" s="192"/>
    </row>
    <row r="62" spans="2:36" ht="13.8" customHeight="1" x14ac:dyDescent="0.25">
      <c r="B62" s="191"/>
      <c r="C62" s="12">
        <v>299</v>
      </c>
      <c r="D62" s="81" t="s">
        <v>93</v>
      </c>
      <c r="E62" s="12">
        <v>1</v>
      </c>
      <c r="F62" s="86"/>
      <c r="G62" s="12">
        <v>71.7</v>
      </c>
      <c r="H62" s="12"/>
      <c r="I62" s="12"/>
      <c r="J62" s="12">
        <f t="shared" si="81"/>
        <v>71.7</v>
      </c>
      <c r="L62" s="17"/>
      <c r="N62" s="14">
        <v>1550</v>
      </c>
      <c r="O62" s="15">
        <f t="shared" si="82"/>
        <v>620000</v>
      </c>
      <c r="P62" s="16">
        <f>+J62*N62</f>
        <v>111135</v>
      </c>
      <c r="Q62" s="15">
        <f t="shared" si="83"/>
        <v>44454000</v>
      </c>
      <c r="S62" s="14">
        <f t="shared" ref="S62" si="94">N62+100</f>
        <v>1650</v>
      </c>
      <c r="T62" s="15">
        <f t="shared" si="85"/>
        <v>660000</v>
      </c>
      <c r="U62" s="16">
        <f>+J62*S62</f>
        <v>118305</v>
      </c>
      <c r="V62" s="15">
        <f t="shared" si="86"/>
        <v>47322000</v>
      </c>
      <c r="X62" s="14">
        <f t="shared" ref="X62" si="95">+S62+100</f>
        <v>1750</v>
      </c>
      <c r="Y62" s="15">
        <f t="shared" si="87"/>
        <v>700000</v>
      </c>
      <c r="Z62" s="15">
        <f>+J62*X62</f>
        <v>125475</v>
      </c>
      <c r="AA62" s="15">
        <f t="shared" si="88"/>
        <v>50190000</v>
      </c>
      <c r="AC62" s="14"/>
      <c r="AD62" s="15"/>
      <c r="AE62" s="15"/>
      <c r="AF62" s="15"/>
      <c r="AG62" s="22"/>
      <c r="AH62" s="22"/>
      <c r="AI62" s="22"/>
      <c r="AJ62" s="22"/>
    </row>
    <row r="63" spans="2:36" ht="14.4" customHeight="1" x14ac:dyDescent="0.25">
      <c r="B63" s="191"/>
      <c r="C63" s="12">
        <v>300</v>
      </c>
      <c r="D63" s="81" t="s">
        <v>93</v>
      </c>
      <c r="E63" s="12">
        <v>1</v>
      </c>
      <c r="F63" s="86" t="s">
        <v>11</v>
      </c>
      <c r="G63" s="12">
        <v>62.6</v>
      </c>
      <c r="H63" s="12"/>
      <c r="I63" s="12">
        <v>0</v>
      </c>
      <c r="J63" s="12">
        <f t="shared" si="81"/>
        <v>62.6</v>
      </c>
      <c r="L63" s="17"/>
      <c r="N63" s="14">
        <v>1600</v>
      </c>
      <c r="O63" s="15">
        <f t="shared" si="82"/>
        <v>640000</v>
      </c>
      <c r="P63" s="16">
        <f>+J63*N63</f>
        <v>100160</v>
      </c>
      <c r="Q63" s="15">
        <f t="shared" si="83"/>
        <v>40064000</v>
      </c>
      <c r="S63" s="14">
        <f t="shared" si="84"/>
        <v>1700</v>
      </c>
      <c r="T63" s="15">
        <f t="shared" si="85"/>
        <v>680000</v>
      </c>
      <c r="U63" s="16">
        <f>+J63*S63</f>
        <v>106420</v>
      </c>
      <c r="V63" s="15">
        <f t="shared" si="86"/>
        <v>42568000</v>
      </c>
      <c r="X63" s="14">
        <f t="shared" si="89"/>
        <v>1800</v>
      </c>
      <c r="Y63" s="15">
        <f t="shared" si="87"/>
        <v>720000</v>
      </c>
      <c r="Z63" s="15">
        <f>+J63*X63</f>
        <v>112680</v>
      </c>
      <c r="AA63" s="15">
        <f t="shared" si="88"/>
        <v>45072000</v>
      </c>
      <c r="AC63" s="14">
        <f t="shared" si="90"/>
        <v>1875</v>
      </c>
      <c r="AD63" s="15">
        <f>AC63*$S$174</f>
        <v>750000</v>
      </c>
      <c r="AE63" s="15">
        <f>G63*AC63+(H63+I63)*AC63/2</f>
        <v>117375</v>
      </c>
      <c r="AF63" s="15">
        <f>AE63*$S$174</f>
        <v>46950000</v>
      </c>
      <c r="AG63" s="22"/>
      <c r="AH63" s="22"/>
      <c r="AI63" s="22"/>
      <c r="AJ63" s="22"/>
    </row>
    <row r="64" spans="2:36" x14ac:dyDescent="0.25">
      <c r="C64" s="18"/>
      <c r="D64" s="82"/>
      <c r="E64" s="18"/>
      <c r="F64" s="87"/>
      <c r="G64" s="19">
        <f>SUM(G56:G63)</f>
        <v>615.60000000000014</v>
      </c>
      <c r="H64" s="19">
        <f>SUM(H56:I63)</f>
        <v>0</v>
      </c>
      <c r="I64" s="19">
        <f>SUM(I56:I61)</f>
        <v>0</v>
      </c>
      <c r="J64" s="19">
        <f>SUM(J56:J63)</f>
        <v>615.60000000000014</v>
      </c>
      <c r="N64" s="104">
        <f>+P64/J64</f>
        <v>1611.2045159194279</v>
      </c>
      <c r="O64" s="20"/>
      <c r="P64" s="21">
        <f>SUM(P56:P63)</f>
        <v>991857.5</v>
      </c>
      <c r="Q64" s="21">
        <f>SUM(Q56:Q63)</f>
        <v>396743000</v>
      </c>
      <c r="S64" s="104">
        <f>+U64/J64</f>
        <v>1711.2045159194279</v>
      </c>
      <c r="T64" s="20"/>
      <c r="U64" s="21">
        <f>SUM(U56:U63)</f>
        <v>1053417.5</v>
      </c>
      <c r="V64" s="21">
        <f>SUM(V56:V63)</f>
        <v>421367000</v>
      </c>
      <c r="X64" s="104">
        <f>+Z64/J64</f>
        <v>1811.2045159194279</v>
      </c>
      <c r="Y64" s="20">
        <f t="shared" si="87"/>
        <v>724481.80636777112</v>
      </c>
      <c r="Z64" s="21">
        <f>SUM(Z56:Z63)</f>
        <v>1114977.5</v>
      </c>
      <c r="AA64" s="21">
        <f>SUM(AA56:AA63)</f>
        <v>445991000</v>
      </c>
      <c r="AC64" s="2">
        <f t="shared" si="90"/>
        <v>1886.2045159194279</v>
      </c>
      <c r="AD64" s="20">
        <f>AC64*$S$174</f>
        <v>754481.80636777112</v>
      </c>
      <c r="AE64" s="21">
        <f>SUM(AE56:AE63)</f>
        <v>648395</v>
      </c>
      <c r="AF64" s="21">
        <f>SUM(AF56:AF63)</f>
        <v>259358000</v>
      </c>
      <c r="AG64" s="193"/>
      <c r="AH64" s="193"/>
      <c r="AI64" s="193"/>
      <c r="AJ64" s="193"/>
    </row>
    <row r="65" spans="2:36" x14ac:dyDescent="0.25">
      <c r="C65" s="18"/>
      <c r="D65" s="82"/>
      <c r="E65" s="18"/>
      <c r="F65" s="87"/>
      <c r="G65" s="19"/>
      <c r="H65" s="19"/>
      <c r="I65" s="19"/>
      <c r="J65" s="19"/>
      <c r="N65" s="104"/>
      <c r="O65" s="20"/>
      <c r="P65" s="21"/>
      <c r="Q65" s="21"/>
      <c r="S65" s="104"/>
      <c r="T65" s="20"/>
      <c r="U65" s="21"/>
      <c r="V65" s="21"/>
      <c r="X65" s="104"/>
      <c r="Y65" s="20"/>
      <c r="Z65" s="21"/>
      <c r="AA65" s="21"/>
      <c r="AC65" s="2"/>
      <c r="AD65" s="20"/>
      <c r="AE65" s="21"/>
      <c r="AF65" s="21"/>
      <c r="AG65" s="2"/>
      <c r="AH65" s="2"/>
      <c r="AI65" s="2"/>
      <c r="AJ65" s="2"/>
    </row>
    <row r="66" spans="2:36" ht="13.8" customHeight="1" x14ac:dyDescent="0.25">
      <c r="B66" s="191">
        <v>8</v>
      </c>
      <c r="C66" s="12">
        <v>301</v>
      </c>
      <c r="D66" s="81" t="s">
        <v>93</v>
      </c>
      <c r="E66" s="12">
        <v>1</v>
      </c>
      <c r="F66" s="86" t="s">
        <v>11</v>
      </c>
      <c r="G66" s="12">
        <v>62</v>
      </c>
      <c r="H66" s="12"/>
      <c r="I66" s="12">
        <v>0</v>
      </c>
      <c r="J66" s="12">
        <f t="shared" ref="J66:J73" si="96">G66+H66</f>
        <v>62</v>
      </c>
      <c r="L66" s="13" t="s">
        <v>9</v>
      </c>
      <c r="N66" s="14">
        <v>1600</v>
      </c>
      <c r="O66" s="15">
        <f t="shared" ref="O66:O73" si="97">N66*$S$174</f>
        <v>640000</v>
      </c>
      <c r="P66" s="16">
        <f>+J66*N66</f>
        <v>99200</v>
      </c>
      <c r="Q66" s="15">
        <f t="shared" ref="Q66:Q73" si="98">P66*$S$174</f>
        <v>39680000</v>
      </c>
      <c r="S66" s="14">
        <f t="shared" ref="S66:S73" si="99">N66+100</f>
        <v>1700</v>
      </c>
      <c r="T66" s="15">
        <f t="shared" ref="T66:T73" si="100">S66*$S$174</f>
        <v>680000</v>
      </c>
      <c r="U66" s="16">
        <f>+J66*S66</f>
        <v>105400</v>
      </c>
      <c r="V66" s="15">
        <f t="shared" ref="V66:V73" si="101">U66*$S$174</f>
        <v>42160000</v>
      </c>
      <c r="X66" s="14">
        <f>+S66+100</f>
        <v>1800</v>
      </c>
      <c r="Y66" s="15">
        <f t="shared" ref="Y66:Y74" si="102">X66*$S$174</f>
        <v>720000</v>
      </c>
      <c r="Z66" s="15">
        <f>+J66*X66</f>
        <v>111600</v>
      </c>
      <c r="AA66" s="15">
        <f t="shared" ref="AA66:AA73" si="103">Z66*$S$174</f>
        <v>44640000</v>
      </c>
      <c r="AC66" s="14">
        <f>X66+75</f>
        <v>1875</v>
      </c>
      <c r="AD66" s="15">
        <f>AC66*$S$174</f>
        <v>750000</v>
      </c>
      <c r="AE66" s="15">
        <f>G66*AC66+(H66+I66)*AC66/2</f>
        <v>116250</v>
      </c>
      <c r="AF66" s="15">
        <f>AE66*$S$174</f>
        <v>46500000</v>
      </c>
      <c r="AG66" s="192"/>
      <c r="AH66" s="192"/>
      <c r="AI66" s="192"/>
      <c r="AJ66" s="192"/>
    </row>
    <row r="67" spans="2:36" ht="13.8" customHeight="1" x14ac:dyDescent="0.25">
      <c r="B67" s="191"/>
      <c r="C67" s="12">
        <v>302</v>
      </c>
      <c r="D67" s="81" t="s">
        <v>93</v>
      </c>
      <c r="E67" s="12">
        <v>2</v>
      </c>
      <c r="F67" s="86" t="s">
        <v>8</v>
      </c>
      <c r="G67" s="12">
        <v>86.8</v>
      </c>
      <c r="H67" s="12"/>
      <c r="I67" s="12">
        <v>0</v>
      </c>
      <c r="J67" s="12">
        <f t="shared" si="96"/>
        <v>86.8</v>
      </c>
      <c r="L67" s="17" t="s">
        <v>10</v>
      </c>
      <c r="N67" s="14">
        <v>1625</v>
      </c>
      <c r="O67" s="15">
        <f t="shared" si="97"/>
        <v>650000</v>
      </c>
      <c r="P67" s="16">
        <f>+J67*N67</f>
        <v>141050</v>
      </c>
      <c r="Q67" s="15">
        <f t="shared" si="98"/>
        <v>56420000</v>
      </c>
      <c r="S67" s="14">
        <f t="shared" si="99"/>
        <v>1725</v>
      </c>
      <c r="T67" s="15">
        <f t="shared" si="100"/>
        <v>690000</v>
      </c>
      <c r="U67" s="16">
        <f>+J67*S67</f>
        <v>149730</v>
      </c>
      <c r="V67" s="15">
        <f t="shared" si="101"/>
        <v>59892000</v>
      </c>
      <c r="X67" s="14">
        <f t="shared" ref="X67:X73" si="104">+S67+100</f>
        <v>1825</v>
      </c>
      <c r="Y67" s="15">
        <f t="shared" si="102"/>
        <v>730000</v>
      </c>
      <c r="Z67" s="15">
        <f>+J67*X67</f>
        <v>158410</v>
      </c>
      <c r="AA67" s="15">
        <f t="shared" si="103"/>
        <v>63364000</v>
      </c>
      <c r="AC67" s="14">
        <f t="shared" ref="AC67:AC74" si="105">X67+75</f>
        <v>1900</v>
      </c>
      <c r="AD67" s="15">
        <f>AC67*$S$174</f>
        <v>760000</v>
      </c>
      <c r="AE67" s="15">
        <f>G67*AC67+(H67+I67)*AC67/2</f>
        <v>164920</v>
      </c>
      <c r="AF67" s="15">
        <f>AE67*$S$174</f>
        <v>65968000</v>
      </c>
      <c r="AG67" s="192"/>
      <c r="AH67" s="192"/>
      <c r="AI67" s="192"/>
      <c r="AJ67" s="192"/>
    </row>
    <row r="68" spans="2:36" ht="13.8" customHeight="1" x14ac:dyDescent="0.25">
      <c r="B68" s="191"/>
      <c r="C68" s="12">
        <v>303</v>
      </c>
      <c r="D68" s="81" t="s">
        <v>90</v>
      </c>
      <c r="E68" s="12">
        <v>2</v>
      </c>
      <c r="F68" s="86" t="s">
        <v>8</v>
      </c>
      <c r="G68" s="12">
        <v>117.9</v>
      </c>
      <c r="H68" s="12"/>
      <c r="I68" s="12">
        <v>0</v>
      </c>
      <c r="J68" s="12">
        <f t="shared" si="96"/>
        <v>117.9</v>
      </c>
      <c r="L68" s="17" t="s">
        <v>10</v>
      </c>
      <c r="N68" s="14">
        <v>1625</v>
      </c>
      <c r="O68" s="15">
        <f t="shared" si="97"/>
        <v>650000</v>
      </c>
      <c r="P68" s="16">
        <f>+J68*N68</f>
        <v>191587.5</v>
      </c>
      <c r="Q68" s="15">
        <f t="shared" si="98"/>
        <v>76635000</v>
      </c>
      <c r="S68" s="14">
        <f t="shared" si="99"/>
        <v>1725</v>
      </c>
      <c r="T68" s="15">
        <f t="shared" si="100"/>
        <v>690000</v>
      </c>
      <c r="U68" s="16">
        <f>+J68*S68</f>
        <v>203377.5</v>
      </c>
      <c r="V68" s="15">
        <f t="shared" si="101"/>
        <v>81351000</v>
      </c>
      <c r="X68" s="14">
        <f t="shared" si="104"/>
        <v>1825</v>
      </c>
      <c r="Y68" s="15">
        <f t="shared" si="102"/>
        <v>730000</v>
      </c>
      <c r="Z68" s="15">
        <f>+J68*X68</f>
        <v>215167.5</v>
      </c>
      <c r="AA68" s="15">
        <f t="shared" si="103"/>
        <v>86067000</v>
      </c>
      <c r="AC68" s="14">
        <f t="shared" si="105"/>
        <v>1900</v>
      </c>
      <c r="AD68" s="15">
        <f>AC68*$S$174</f>
        <v>760000</v>
      </c>
      <c r="AE68" s="15">
        <f>G68*AC68+(H68+I68)*AC68/2</f>
        <v>224010</v>
      </c>
      <c r="AF68" s="15">
        <f>AE68*$S$174</f>
        <v>89604000</v>
      </c>
      <c r="AG68" s="192"/>
      <c r="AH68" s="192"/>
      <c r="AI68" s="192"/>
      <c r="AJ68" s="192"/>
    </row>
    <row r="69" spans="2:36" ht="13.8" customHeight="1" x14ac:dyDescent="0.25">
      <c r="B69" s="191"/>
      <c r="C69" s="12">
        <v>304</v>
      </c>
      <c r="D69" s="81" t="s">
        <v>43</v>
      </c>
      <c r="E69" s="12">
        <v>2</v>
      </c>
      <c r="F69" s="86"/>
      <c r="G69" s="12">
        <v>83.1</v>
      </c>
      <c r="H69" s="12"/>
      <c r="I69" s="12"/>
      <c r="J69" s="12">
        <f t="shared" si="96"/>
        <v>83.1</v>
      </c>
      <c r="L69" s="17"/>
      <c r="N69" s="14">
        <v>1625</v>
      </c>
      <c r="O69" s="15">
        <f t="shared" si="97"/>
        <v>650000</v>
      </c>
      <c r="P69" s="16">
        <f t="shared" ref="P69:P70" si="106">+J69*N69</f>
        <v>135037.5</v>
      </c>
      <c r="Q69" s="15">
        <f t="shared" si="98"/>
        <v>54015000</v>
      </c>
      <c r="S69" s="14">
        <f t="shared" si="99"/>
        <v>1725</v>
      </c>
      <c r="T69" s="15">
        <f t="shared" si="100"/>
        <v>690000</v>
      </c>
      <c r="U69" s="16">
        <f t="shared" ref="U69:U70" si="107">+J69*S69</f>
        <v>143347.5</v>
      </c>
      <c r="V69" s="15">
        <f t="shared" si="101"/>
        <v>57339000</v>
      </c>
      <c r="X69" s="14">
        <f t="shared" si="104"/>
        <v>1825</v>
      </c>
      <c r="Y69" s="15">
        <f t="shared" si="102"/>
        <v>730000</v>
      </c>
      <c r="Z69" s="15">
        <f t="shared" ref="Z69:Z70" si="108">+J69*X69</f>
        <v>151657.5</v>
      </c>
      <c r="AA69" s="15">
        <f t="shared" si="103"/>
        <v>60663000</v>
      </c>
      <c r="AC69" s="14"/>
      <c r="AD69" s="15"/>
      <c r="AE69" s="15"/>
      <c r="AF69" s="15"/>
      <c r="AG69" s="22"/>
      <c r="AH69" s="22"/>
      <c r="AI69" s="22"/>
      <c r="AJ69" s="22"/>
    </row>
    <row r="70" spans="2:36" ht="13.8" customHeight="1" x14ac:dyDescent="0.25">
      <c r="B70" s="191"/>
      <c r="C70" s="12">
        <v>305</v>
      </c>
      <c r="D70" s="81" t="s">
        <v>43</v>
      </c>
      <c r="E70" s="12">
        <v>1</v>
      </c>
      <c r="F70" s="86"/>
      <c r="G70" s="12">
        <v>62.8</v>
      </c>
      <c r="H70" s="12"/>
      <c r="I70" s="12"/>
      <c r="J70" s="12">
        <f t="shared" si="96"/>
        <v>62.8</v>
      </c>
      <c r="L70" s="17"/>
      <c r="N70" s="14">
        <v>1625</v>
      </c>
      <c r="O70" s="15">
        <f t="shared" si="97"/>
        <v>650000</v>
      </c>
      <c r="P70" s="16">
        <f t="shared" si="106"/>
        <v>102050</v>
      </c>
      <c r="Q70" s="15">
        <f t="shared" si="98"/>
        <v>40820000</v>
      </c>
      <c r="S70" s="14">
        <f t="shared" si="99"/>
        <v>1725</v>
      </c>
      <c r="T70" s="15">
        <f t="shared" si="100"/>
        <v>690000</v>
      </c>
      <c r="U70" s="16">
        <f t="shared" si="107"/>
        <v>108330</v>
      </c>
      <c r="V70" s="15">
        <f t="shared" si="101"/>
        <v>43332000</v>
      </c>
      <c r="X70" s="14">
        <f t="shared" si="104"/>
        <v>1825</v>
      </c>
      <c r="Y70" s="15">
        <f t="shared" si="102"/>
        <v>730000</v>
      </c>
      <c r="Z70" s="15">
        <f t="shared" si="108"/>
        <v>114610</v>
      </c>
      <c r="AA70" s="15">
        <f t="shared" si="103"/>
        <v>45844000</v>
      </c>
      <c r="AC70" s="14"/>
      <c r="AD70" s="15"/>
      <c r="AE70" s="15"/>
      <c r="AF70" s="15"/>
      <c r="AG70" s="22"/>
      <c r="AH70" s="22"/>
      <c r="AI70" s="22"/>
      <c r="AJ70" s="22"/>
    </row>
    <row r="71" spans="2:36" ht="13.8" customHeight="1" x14ac:dyDescent="0.25">
      <c r="B71" s="191"/>
      <c r="C71" s="12">
        <v>306</v>
      </c>
      <c r="D71" s="81" t="s">
        <v>43</v>
      </c>
      <c r="E71" s="12">
        <v>1</v>
      </c>
      <c r="F71" s="86" t="s">
        <v>11</v>
      </c>
      <c r="G71" s="12">
        <v>68.7</v>
      </c>
      <c r="H71" s="12"/>
      <c r="I71" s="12">
        <v>0</v>
      </c>
      <c r="J71" s="12">
        <f>G71+H71</f>
        <v>68.7</v>
      </c>
      <c r="L71" s="17" t="s">
        <v>10</v>
      </c>
      <c r="N71" s="14">
        <v>1625</v>
      </c>
      <c r="O71" s="15">
        <f t="shared" si="97"/>
        <v>650000</v>
      </c>
      <c r="P71" s="16">
        <f>+J71*N71</f>
        <v>111637.5</v>
      </c>
      <c r="Q71" s="15">
        <f t="shared" si="98"/>
        <v>44655000</v>
      </c>
      <c r="S71" s="14">
        <f t="shared" si="99"/>
        <v>1725</v>
      </c>
      <c r="T71" s="15">
        <f t="shared" si="100"/>
        <v>690000</v>
      </c>
      <c r="U71" s="16">
        <f>+J71*S71</f>
        <v>118507.5</v>
      </c>
      <c r="V71" s="15">
        <f t="shared" si="101"/>
        <v>47403000</v>
      </c>
      <c r="X71" s="14">
        <f t="shared" si="104"/>
        <v>1825</v>
      </c>
      <c r="Y71" s="15">
        <f t="shared" si="102"/>
        <v>730000</v>
      </c>
      <c r="Z71" s="15">
        <f>+J71*X71</f>
        <v>125377.5</v>
      </c>
      <c r="AA71" s="15">
        <f t="shared" si="103"/>
        <v>50151000</v>
      </c>
      <c r="AC71" s="14">
        <f t="shared" si="105"/>
        <v>1900</v>
      </c>
      <c r="AD71" s="15">
        <f>AC71*$S$174</f>
        <v>760000</v>
      </c>
      <c r="AE71" s="15">
        <f>G71*AC71+(H71+I71)*AC71/2</f>
        <v>130530</v>
      </c>
      <c r="AF71" s="15">
        <f>AE71*$S$174</f>
        <v>52212000</v>
      </c>
      <c r="AG71" s="192"/>
      <c r="AH71" s="192"/>
      <c r="AI71" s="192"/>
      <c r="AJ71" s="192"/>
    </row>
    <row r="72" spans="2:36" ht="13.8" customHeight="1" x14ac:dyDescent="0.25">
      <c r="B72" s="191"/>
      <c r="C72" s="12">
        <v>307</v>
      </c>
      <c r="D72" s="81" t="s">
        <v>93</v>
      </c>
      <c r="E72" s="12">
        <v>1</v>
      </c>
      <c r="F72" s="86"/>
      <c r="G72" s="12">
        <v>71.7</v>
      </c>
      <c r="H72" s="12"/>
      <c r="I72" s="12"/>
      <c r="J72" s="12">
        <f>G72+H72</f>
        <v>71.7</v>
      </c>
      <c r="L72" s="17"/>
      <c r="N72" s="14">
        <v>1550</v>
      </c>
      <c r="O72" s="15">
        <f t="shared" si="97"/>
        <v>620000</v>
      </c>
      <c r="P72" s="16">
        <f>+J72*N72</f>
        <v>111135</v>
      </c>
      <c r="Q72" s="15">
        <f t="shared" si="98"/>
        <v>44454000</v>
      </c>
      <c r="S72" s="14">
        <f t="shared" ref="S72" si="109">N72+100</f>
        <v>1650</v>
      </c>
      <c r="T72" s="15">
        <f t="shared" si="100"/>
        <v>660000</v>
      </c>
      <c r="U72" s="16">
        <f>+J72*S72</f>
        <v>118305</v>
      </c>
      <c r="V72" s="15">
        <f t="shared" si="101"/>
        <v>47322000</v>
      </c>
      <c r="X72" s="14">
        <f t="shared" ref="X72" si="110">+S72+100</f>
        <v>1750</v>
      </c>
      <c r="Y72" s="15">
        <f t="shared" si="102"/>
        <v>700000</v>
      </c>
      <c r="Z72" s="15">
        <f>+J72*X72</f>
        <v>125475</v>
      </c>
      <c r="AA72" s="15">
        <f t="shared" si="103"/>
        <v>50190000</v>
      </c>
      <c r="AC72" s="14"/>
      <c r="AD72" s="15"/>
      <c r="AE72" s="15"/>
      <c r="AF72" s="15"/>
      <c r="AG72" s="22"/>
      <c r="AH72" s="22"/>
      <c r="AI72" s="22"/>
      <c r="AJ72" s="22"/>
    </row>
    <row r="73" spans="2:36" ht="14.4" customHeight="1" x14ac:dyDescent="0.25">
      <c r="B73" s="191"/>
      <c r="C73" s="12">
        <v>308</v>
      </c>
      <c r="D73" s="81" t="s">
        <v>93</v>
      </c>
      <c r="E73" s="12">
        <v>1</v>
      </c>
      <c r="F73" s="86" t="s">
        <v>11</v>
      </c>
      <c r="G73" s="12">
        <v>62.6</v>
      </c>
      <c r="H73" s="12"/>
      <c r="I73" s="12">
        <v>0</v>
      </c>
      <c r="J73" s="12">
        <f t="shared" si="96"/>
        <v>62.6</v>
      </c>
      <c r="L73" s="17"/>
      <c r="N73" s="14">
        <v>1600</v>
      </c>
      <c r="O73" s="15">
        <f t="shared" si="97"/>
        <v>640000</v>
      </c>
      <c r="P73" s="16">
        <f>+J73*N73</f>
        <v>100160</v>
      </c>
      <c r="Q73" s="15">
        <f t="shared" si="98"/>
        <v>40064000</v>
      </c>
      <c r="S73" s="14">
        <f t="shared" si="99"/>
        <v>1700</v>
      </c>
      <c r="T73" s="15">
        <f t="shared" si="100"/>
        <v>680000</v>
      </c>
      <c r="U73" s="16">
        <f>+J73*S73</f>
        <v>106420</v>
      </c>
      <c r="V73" s="15">
        <f t="shared" si="101"/>
        <v>42568000</v>
      </c>
      <c r="X73" s="14">
        <f t="shared" si="104"/>
        <v>1800</v>
      </c>
      <c r="Y73" s="15">
        <f t="shared" si="102"/>
        <v>720000</v>
      </c>
      <c r="Z73" s="15">
        <f>+J73*X73</f>
        <v>112680</v>
      </c>
      <c r="AA73" s="15">
        <f t="shared" si="103"/>
        <v>45072000</v>
      </c>
      <c r="AC73" s="14">
        <f t="shared" si="105"/>
        <v>1875</v>
      </c>
      <c r="AD73" s="15">
        <f>AC73*$S$174</f>
        <v>750000</v>
      </c>
      <c r="AE73" s="15">
        <f>G73*AC73+(H73+I73)*AC73/2</f>
        <v>117375</v>
      </c>
      <c r="AF73" s="15">
        <f>AE73*$S$174</f>
        <v>46950000</v>
      </c>
      <c r="AG73" s="22"/>
      <c r="AH73" s="22"/>
      <c r="AI73" s="22"/>
      <c r="AJ73" s="22"/>
    </row>
    <row r="74" spans="2:36" x14ac:dyDescent="0.25">
      <c r="C74" s="18"/>
      <c r="D74" s="82"/>
      <c r="E74" s="18"/>
      <c r="F74" s="87"/>
      <c r="G74" s="19">
        <f>SUM(G66:G73)</f>
        <v>615.60000000000014</v>
      </c>
      <c r="H74" s="19">
        <f>SUM(H66:I73)</f>
        <v>0</v>
      </c>
      <c r="I74" s="19">
        <f>SUM(I66:I71)</f>
        <v>0</v>
      </c>
      <c r="J74" s="19">
        <f>SUM(J66:J73)</f>
        <v>615.60000000000014</v>
      </c>
      <c r="N74" s="104">
        <f>+P74/J74</f>
        <v>1611.2045159194279</v>
      </c>
      <c r="O74" s="20"/>
      <c r="P74" s="21">
        <f>SUM(P66:P73)</f>
        <v>991857.5</v>
      </c>
      <c r="Q74" s="21">
        <f>SUM(Q66:Q73)</f>
        <v>396743000</v>
      </c>
      <c r="S74" s="104">
        <f>+U74/J74</f>
        <v>1711.2045159194279</v>
      </c>
      <c r="T74" s="20"/>
      <c r="U74" s="21">
        <f>SUM(U66:U73)</f>
        <v>1053417.5</v>
      </c>
      <c r="V74" s="21">
        <f>SUM(V66:V73)</f>
        <v>421367000</v>
      </c>
      <c r="X74" s="104">
        <f>+Z74/J74</f>
        <v>1811.2045159194279</v>
      </c>
      <c r="Y74" s="20">
        <f t="shared" si="102"/>
        <v>724481.80636777112</v>
      </c>
      <c r="Z74" s="21">
        <f>SUM(Z66:Z73)</f>
        <v>1114977.5</v>
      </c>
      <c r="AA74" s="21">
        <f>SUM(AA66:AA73)</f>
        <v>445991000</v>
      </c>
      <c r="AC74" s="2">
        <f t="shared" si="105"/>
        <v>1886.2045159194279</v>
      </c>
      <c r="AD74" s="20">
        <f>AC74*$S$174</f>
        <v>754481.80636777112</v>
      </c>
      <c r="AE74" s="21">
        <f>SUM(AE66:AE73)</f>
        <v>753085</v>
      </c>
      <c r="AF74" s="21">
        <f>SUM(AF66:AF73)</f>
        <v>301234000</v>
      </c>
      <c r="AG74" s="193"/>
      <c r="AH74" s="193"/>
      <c r="AI74" s="193"/>
      <c r="AJ74" s="193"/>
    </row>
    <row r="75" spans="2:36" x14ac:dyDescent="0.25">
      <c r="C75" s="18"/>
      <c r="D75" s="82"/>
      <c r="E75" s="18"/>
      <c r="F75" s="87"/>
      <c r="G75" s="19"/>
      <c r="H75" s="19"/>
      <c r="I75" s="19"/>
      <c r="J75" s="19"/>
      <c r="N75" s="104"/>
      <c r="O75" s="20"/>
      <c r="P75" s="21"/>
      <c r="Q75" s="21"/>
      <c r="S75" s="104"/>
      <c r="T75" s="20"/>
      <c r="U75" s="21"/>
      <c r="V75" s="21"/>
      <c r="X75" s="104"/>
      <c r="Y75" s="20"/>
      <c r="Z75" s="21"/>
      <c r="AA75" s="21"/>
      <c r="AC75" s="2"/>
      <c r="AD75" s="20"/>
      <c r="AE75" s="21"/>
      <c r="AF75" s="21"/>
      <c r="AG75" s="2"/>
      <c r="AH75" s="2"/>
      <c r="AI75" s="2"/>
      <c r="AJ75" s="2"/>
    </row>
    <row r="76" spans="2:36" ht="13.8" customHeight="1" x14ac:dyDescent="0.25">
      <c r="B76" s="191">
        <v>9</v>
      </c>
      <c r="C76" s="12">
        <v>309</v>
      </c>
      <c r="D76" s="81" t="s">
        <v>93</v>
      </c>
      <c r="E76" s="12">
        <v>1</v>
      </c>
      <c r="F76" s="86" t="s">
        <v>11</v>
      </c>
      <c r="G76" s="12">
        <v>62</v>
      </c>
      <c r="H76" s="12"/>
      <c r="I76" s="12">
        <v>0</v>
      </c>
      <c r="J76" s="12">
        <f t="shared" ref="J76:J83" si="111">G76+H76</f>
        <v>62</v>
      </c>
      <c r="L76" s="13" t="s">
        <v>9</v>
      </c>
      <c r="N76" s="14">
        <v>1650</v>
      </c>
      <c r="O76" s="15">
        <f t="shared" ref="O76:O83" si="112">N76*$S$174</f>
        <v>660000</v>
      </c>
      <c r="P76" s="16">
        <f>+J76*N76</f>
        <v>102300</v>
      </c>
      <c r="Q76" s="15">
        <f t="shared" ref="Q76:Q83" si="113">P76*$S$174</f>
        <v>40920000</v>
      </c>
      <c r="S76" s="14">
        <f t="shared" ref="S76:S83" si="114">N76+100</f>
        <v>1750</v>
      </c>
      <c r="T76" s="15">
        <f t="shared" ref="T76:T83" si="115">S76*$S$174</f>
        <v>700000</v>
      </c>
      <c r="U76" s="16">
        <f>+J76*S76</f>
        <v>108500</v>
      </c>
      <c r="V76" s="15">
        <f t="shared" ref="V76:V83" si="116">U76*$S$174</f>
        <v>43400000</v>
      </c>
      <c r="X76" s="14">
        <f>+S76+100</f>
        <v>1850</v>
      </c>
      <c r="Y76" s="15">
        <f t="shared" ref="Y76:Y84" si="117">X76*$S$174</f>
        <v>740000</v>
      </c>
      <c r="Z76" s="15">
        <f>+J76*X76</f>
        <v>114700</v>
      </c>
      <c r="AA76" s="15">
        <f t="shared" ref="AA76:AA83" si="118">Z76*$S$174</f>
        <v>45880000</v>
      </c>
      <c r="AC76" s="14">
        <f>X76+75</f>
        <v>1925</v>
      </c>
      <c r="AD76" s="15">
        <f>AC76*$S$174</f>
        <v>770000</v>
      </c>
      <c r="AE76" s="15">
        <f>G76*AC76+(H76+I76)*AC76/2</f>
        <v>119350</v>
      </c>
      <c r="AF76" s="15">
        <f>AE76*$S$174</f>
        <v>47740000</v>
      </c>
      <c r="AG76" s="192"/>
      <c r="AH76" s="192"/>
      <c r="AI76" s="192"/>
      <c r="AJ76" s="192"/>
    </row>
    <row r="77" spans="2:36" ht="13.8" customHeight="1" x14ac:dyDescent="0.25">
      <c r="B77" s="191"/>
      <c r="C77" s="12">
        <v>310</v>
      </c>
      <c r="D77" s="81" t="s">
        <v>93</v>
      </c>
      <c r="E77" s="12">
        <v>2</v>
      </c>
      <c r="F77" s="86" t="s">
        <v>8</v>
      </c>
      <c r="G77" s="12">
        <v>86.8</v>
      </c>
      <c r="H77" s="12"/>
      <c r="I77" s="12">
        <v>0</v>
      </c>
      <c r="J77" s="12">
        <f t="shared" si="111"/>
        <v>86.8</v>
      </c>
      <c r="L77" s="17" t="s">
        <v>10</v>
      </c>
      <c r="N77" s="14">
        <v>1675</v>
      </c>
      <c r="O77" s="15">
        <f t="shared" si="112"/>
        <v>670000</v>
      </c>
      <c r="P77" s="16">
        <f>+J77*N77</f>
        <v>145390</v>
      </c>
      <c r="Q77" s="15">
        <f t="shared" si="113"/>
        <v>58156000</v>
      </c>
      <c r="S77" s="14">
        <f t="shared" si="114"/>
        <v>1775</v>
      </c>
      <c r="T77" s="15">
        <f t="shared" si="115"/>
        <v>710000</v>
      </c>
      <c r="U77" s="16">
        <f>+J77*S77</f>
        <v>154070</v>
      </c>
      <c r="V77" s="15">
        <f t="shared" si="116"/>
        <v>61628000</v>
      </c>
      <c r="X77" s="14">
        <f t="shared" ref="X77:X83" si="119">+S77+100</f>
        <v>1875</v>
      </c>
      <c r="Y77" s="15">
        <f t="shared" si="117"/>
        <v>750000</v>
      </c>
      <c r="Z77" s="15">
        <f>+J77*X77</f>
        <v>162750</v>
      </c>
      <c r="AA77" s="15">
        <f t="shared" si="118"/>
        <v>65100000</v>
      </c>
      <c r="AC77" s="14">
        <f t="shared" ref="AC77:AC84" si="120">X77+75</f>
        <v>1950</v>
      </c>
      <c r="AD77" s="15">
        <f>AC77*$S$174</f>
        <v>780000</v>
      </c>
      <c r="AE77" s="15">
        <f>G77*AC77+(H77+I77)*AC77/2</f>
        <v>169260</v>
      </c>
      <c r="AF77" s="15">
        <f>AE77*$S$174</f>
        <v>67704000</v>
      </c>
      <c r="AG77" s="192"/>
      <c r="AH77" s="192"/>
      <c r="AI77" s="192"/>
      <c r="AJ77" s="192"/>
    </row>
    <row r="78" spans="2:36" ht="13.8" customHeight="1" x14ac:dyDescent="0.25">
      <c r="B78" s="191"/>
      <c r="C78" s="12">
        <v>311</v>
      </c>
      <c r="D78" s="81" t="s">
        <v>90</v>
      </c>
      <c r="E78" s="12">
        <v>2</v>
      </c>
      <c r="F78" s="86"/>
      <c r="G78" s="12">
        <v>117.9</v>
      </c>
      <c r="H78" s="12"/>
      <c r="I78" s="12"/>
      <c r="J78" s="12">
        <f t="shared" si="111"/>
        <v>117.9</v>
      </c>
      <c r="L78" s="17"/>
      <c r="N78" s="14">
        <v>1675</v>
      </c>
      <c r="O78" s="15">
        <f t="shared" si="112"/>
        <v>670000</v>
      </c>
      <c r="P78" s="16">
        <f t="shared" ref="P78:P79" si="121">+J78*N78</f>
        <v>197482.5</v>
      </c>
      <c r="Q78" s="15">
        <f t="shared" si="113"/>
        <v>78993000</v>
      </c>
      <c r="S78" s="14">
        <f t="shared" si="114"/>
        <v>1775</v>
      </c>
      <c r="T78" s="15">
        <f t="shared" si="115"/>
        <v>710000</v>
      </c>
      <c r="U78" s="16">
        <f t="shared" ref="U78:U79" si="122">+J78*S78</f>
        <v>209272.5</v>
      </c>
      <c r="V78" s="15">
        <f t="shared" si="116"/>
        <v>83709000</v>
      </c>
      <c r="X78" s="14">
        <f t="shared" si="119"/>
        <v>1875</v>
      </c>
      <c r="Y78" s="15">
        <f t="shared" si="117"/>
        <v>750000</v>
      </c>
      <c r="Z78" s="15">
        <f t="shared" ref="Z78:Z79" si="123">+J78*X78</f>
        <v>221062.5</v>
      </c>
      <c r="AA78" s="15">
        <f t="shared" si="118"/>
        <v>88425000</v>
      </c>
      <c r="AC78" s="14"/>
      <c r="AD78" s="15"/>
      <c r="AE78" s="15"/>
      <c r="AF78" s="15"/>
      <c r="AG78" s="22"/>
      <c r="AH78" s="22"/>
      <c r="AI78" s="22"/>
      <c r="AJ78" s="22"/>
    </row>
    <row r="79" spans="2:36" ht="13.8" customHeight="1" x14ac:dyDescent="0.25">
      <c r="B79" s="191"/>
      <c r="C79" s="12">
        <v>312</v>
      </c>
      <c r="D79" s="81" t="s">
        <v>43</v>
      </c>
      <c r="E79" s="12">
        <v>2</v>
      </c>
      <c r="F79" s="86"/>
      <c r="G79" s="12">
        <v>83.1</v>
      </c>
      <c r="H79" s="12"/>
      <c r="I79" s="12"/>
      <c r="J79" s="12">
        <f t="shared" si="111"/>
        <v>83.1</v>
      </c>
      <c r="L79" s="17"/>
      <c r="N79" s="14">
        <v>1675</v>
      </c>
      <c r="O79" s="15">
        <f t="shared" si="112"/>
        <v>670000</v>
      </c>
      <c r="P79" s="16">
        <f t="shared" si="121"/>
        <v>139192.5</v>
      </c>
      <c r="Q79" s="15">
        <f t="shared" si="113"/>
        <v>55677000</v>
      </c>
      <c r="S79" s="14">
        <f t="shared" si="114"/>
        <v>1775</v>
      </c>
      <c r="T79" s="15">
        <f t="shared" si="115"/>
        <v>710000</v>
      </c>
      <c r="U79" s="16">
        <f t="shared" si="122"/>
        <v>147502.5</v>
      </c>
      <c r="V79" s="15">
        <f t="shared" si="116"/>
        <v>59001000</v>
      </c>
      <c r="X79" s="14">
        <f t="shared" si="119"/>
        <v>1875</v>
      </c>
      <c r="Y79" s="15">
        <f t="shared" si="117"/>
        <v>750000</v>
      </c>
      <c r="Z79" s="15">
        <f t="shared" si="123"/>
        <v>155812.5</v>
      </c>
      <c r="AA79" s="15">
        <f t="shared" si="118"/>
        <v>62325000</v>
      </c>
      <c r="AC79" s="14"/>
      <c r="AD79" s="15"/>
      <c r="AE79" s="15"/>
      <c r="AF79" s="15"/>
      <c r="AG79" s="22"/>
      <c r="AH79" s="22"/>
      <c r="AI79" s="22"/>
      <c r="AJ79" s="22"/>
    </row>
    <row r="80" spans="2:36" ht="13.8" customHeight="1" x14ac:dyDescent="0.25">
      <c r="B80" s="191"/>
      <c r="C80" s="12">
        <v>313</v>
      </c>
      <c r="D80" s="81" t="s">
        <v>43</v>
      </c>
      <c r="E80" s="12">
        <v>1</v>
      </c>
      <c r="F80" s="86" t="s">
        <v>8</v>
      </c>
      <c r="G80" s="12">
        <v>62.8</v>
      </c>
      <c r="H80" s="12"/>
      <c r="I80" s="12">
        <v>0</v>
      </c>
      <c r="J80" s="12">
        <f t="shared" si="111"/>
        <v>62.8</v>
      </c>
      <c r="L80" s="17" t="s">
        <v>10</v>
      </c>
      <c r="N80" s="14">
        <v>1675</v>
      </c>
      <c r="O80" s="15">
        <f t="shared" si="112"/>
        <v>670000</v>
      </c>
      <c r="P80" s="16">
        <f>+J80*N80</f>
        <v>105190</v>
      </c>
      <c r="Q80" s="15">
        <f t="shared" si="113"/>
        <v>42076000</v>
      </c>
      <c r="S80" s="14">
        <f t="shared" si="114"/>
        <v>1775</v>
      </c>
      <c r="T80" s="15">
        <f t="shared" si="115"/>
        <v>710000</v>
      </c>
      <c r="U80" s="16">
        <f>+J80*S80</f>
        <v>111470</v>
      </c>
      <c r="V80" s="15">
        <f t="shared" si="116"/>
        <v>44588000</v>
      </c>
      <c r="X80" s="14">
        <f t="shared" si="119"/>
        <v>1875</v>
      </c>
      <c r="Y80" s="15">
        <f t="shared" si="117"/>
        <v>750000</v>
      </c>
      <c r="Z80" s="15">
        <f>+J80*X80</f>
        <v>117750</v>
      </c>
      <c r="AA80" s="15">
        <f t="shared" si="118"/>
        <v>47100000</v>
      </c>
      <c r="AC80" s="14">
        <f t="shared" si="120"/>
        <v>1950</v>
      </c>
      <c r="AD80" s="15">
        <f>AC80*$S$174</f>
        <v>780000</v>
      </c>
      <c r="AE80" s="15">
        <f>G80*AC80+(H80+I80)*AC80/2</f>
        <v>122460</v>
      </c>
      <c r="AF80" s="15">
        <f>AE80*$S$174</f>
        <v>48984000</v>
      </c>
      <c r="AG80" s="192"/>
      <c r="AH80" s="192"/>
      <c r="AI80" s="192"/>
      <c r="AJ80" s="192"/>
    </row>
    <row r="81" spans="2:36" ht="13.8" customHeight="1" x14ac:dyDescent="0.25">
      <c r="B81" s="191"/>
      <c r="C81" s="12">
        <v>314</v>
      </c>
      <c r="D81" s="81" t="s">
        <v>43</v>
      </c>
      <c r="E81" s="12">
        <v>1</v>
      </c>
      <c r="F81" s="86" t="s">
        <v>11</v>
      </c>
      <c r="G81" s="12">
        <v>68.7</v>
      </c>
      <c r="H81" s="12"/>
      <c r="I81" s="12">
        <v>0</v>
      </c>
      <c r="J81" s="12">
        <f t="shared" si="111"/>
        <v>68.7</v>
      </c>
      <c r="L81" s="17" t="s">
        <v>10</v>
      </c>
      <c r="N81" s="14">
        <v>1675</v>
      </c>
      <c r="O81" s="15">
        <f t="shared" si="112"/>
        <v>670000</v>
      </c>
      <c r="P81" s="16">
        <f>+J81*N81</f>
        <v>115072.5</v>
      </c>
      <c r="Q81" s="15">
        <f t="shared" si="113"/>
        <v>46029000</v>
      </c>
      <c r="S81" s="14">
        <f t="shared" si="114"/>
        <v>1775</v>
      </c>
      <c r="T81" s="15">
        <f t="shared" si="115"/>
        <v>710000</v>
      </c>
      <c r="U81" s="16">
        <f>+J81*S81</f>
        <v>121942.5</v>
      </c>
      <c r="V81" s="15">
        <f t="shared" si="116"/>
        <v>48777000</v>
      </c>
      <c r="X81" s="14">
        <f t="shared" si="119"/>
        <v>1875</v>
      </c>
      <c r="Y81" s="15">
        <f t="shared" si="117"/>
        <v>750000</v>
      </c>
      <c r="Z81" s="15">
        <f>+J81*X81</f>
        <v>128812.5</v>
      </c>
      <c r="AA81" s="15">
        <f t="shared" si="118"/>
        <v>51525000</v>
      </c>
      <c r="AC81" s="14">
        <f t="shared" si="120"/>
        <v>1950</v>
      </c>
      <c r="AD81" s="15">
        <f>AC81*$S$174</f>
        <v>780000</v>
      </c>
      <c r="AE81" s="15">
        <f>G81*AC81+(H81+I81)*AC81/2</f>
        <v>133965</v>
      </c>
      <c r="AF81" s="15">
        <f>AE81*$S$174</f>
        <v>53586000</v>
      </c>
      <c r="AG81" s="192"/>
      <c r="AH81" s="192"/>
      <c r="AI81" s="192"/>
      <c r="AJ81" s="192"/>
    </row>
    <row r="82" spans="2:36" ht="13.8" customHeight="1" x14ac:dyDescent="0.25">
      <c r="B82" s="191"/>
      <c r="C82" s="12">
        <v>315</v>
      </c>
      <c r="D82" s="81" t="s">
        <v>93</v>
      </c>
      <c r="E82" s="12">
        <v>1</v>
      </c>
      <c r="F82" s="86"/>
      <c r="G82" s="12">
        <v>71.7</v>
      </c>
      <c r="H82" s="12"/>
      <c r="I82" s="12"/>
      <c r="J82" s="12">
        <f t="shared" si="111"/>
        <v>71.7</v>
      </c>
      <c r="L82" s="17"/>
      <c r="N82" s="14">
        <v>1600</v>
      </c>
      <c r="O82" s="15">
        <f t="shared" si="112"/>
        <v>640000</v>
      </c>
      <c r="P82" s="16">
        <f>+J82*N82</f>
        <v>114720</v>
      </c>
      <c r="Q82" s="15">
        <f t="shared" si="113"/>
        <v>45888000</v>
      </c>
      <c r="S82" s="14">
        <f t="shared" ref="S82" si="124">N82+100</f>
        <v>1700</v>
      </c>
      <c r="T82" s="15">
        <f t="shared" si="115"/>
        <v>680000</v>
      </c>
      <c r="U82" s="16">
        <f>+J82*S82</f>
        <v>121890</v>
      </c>
      <c r="V82" s="15">
        <f t="shared" si="116"/>
        <v>48756000</v>
      </c>
      <c r="X82" s="14">
        <f t="shared" ref="X82" si="125">+S82+100</f>
        <v>1800</v>
      </c>
      <c r="Y82" s="15">
        <f t="shared" si="117"/>
        <v>720000</v>
      </c>
      <c r="Z82" s="15">
        <f>+J82*X82</f>
        <v>129060</v>
      </c>
      <c r="AA82" s="15">
        <f t="shared" si="118"/>
        <v>51624000</v>
      </c>
      <c r="AC82" s="14"/>
      <c r="AD82" s="15"/>
      <c r="AE82" s="15"/>
      <c r="AF82" s="15"/>
      <c r="AG82" s="22"/>
      <c r="AH82" s="22"/>
      <c r="AI82" s="22"/>
      <c r="AJ82" s="22"/>
    </row>
    <row r="83" spans="2:36" ht="14.4" customHeight="1" x14ac:dyDescent="0.25">
      <c r="B83" s="191"/>
      <c r="C83" s="12">
        <v>316</v>
      </c>
      <c r="D83" s="81" t="s">
        <v>93</v>
      </c>
      <c r="E83" s="12">
        <v>1</v>
      </c>
      <c r="F83" s="86" t="s">
        <v>11</v>
      </c>
      <c r="G83" s="12">
        <v>62.6</v>
      </c>
      <c r="H83" s="12"/>
      <c r="I83" s="12">
        <v>0</v>
      </c>
      <c r="J83" s="12">
        <f t="shared" si="111"/>
        <v>62.6</v>
      </c>
      <c r="L83" s="17"/>
      <c r="N83" s="14">
        <v>1650</v>
      </c>
      <c r="O83" s="15">
        <f t="shared" si="112"/>
        <v>660000</v>
      </c>
      <c r="P83" s="16">
        <f>+J83*N83</f>
        <v>103290</v>
      </c>
      <c r="Q83" s="15">
        <f t="shared" si="113"/>
        <v>41316000</v>
      </c>
      <c r="S83" s="14">
        <f t="shared" si="114"/>
        <v>1750</v>
      </c>
      <c r="T83" s="15">
        <f t="shared" si="115"/>
        <v>700000</v>
      </c>
      <c r="U83" s="16">
        <f>+J83*S83</f>
        <v>109550</v>
      </c>
      <c r="V83" s="15">
        <f t="shared" si="116"/>
        <v>43820000</v>
      </c>
      <c r="X83" s="14">
        <f t="shared" si="119"/>
        <v>1850</v>
      </c>
      <c r="Y83" s="15">
        <f t="shared" si="117"/>
        <v>740000</v>
      </c>
      <c r="Z83" s="15">
        <f>+J83*X83</f>
        <v>115810</v>
      </c>
      <c r="AA83" s="15">
        <f t="shared" si="118"/>
        <v>46324000</v>
      </c>
      <c r="AC83" s="14">
        <f t="shared" si="120"/>
        <v>1925</v>
      </c>
      <c r="AD83" s="15">
        <f>AC83*$S$174</f>
        <v>770000</v>
      </c>
      <c r="AE83" s="15">
        <f>G83*AC83+(H83+I83)*AC83/2</f>
        <v>120505</v>
      </c>
      <c r="AF83" s="15">
        <f>AE83*$S$174</f>
        <v>48202000</v>
      </c>
      <c r="AG83" s="22"/>
      <c r="AH83" s="22"/>
      <c r="AI83" s="22"/>
      <c r="AJ83" s="22"/>
    </row>
    <row r="84" spans="2:36" x14ac:dyDescent="0.25">
      <c r="C84" s="18"/>
      <c r="D84" s="82"/>
      <c r="E84" s="18"/>
      <c r="F84" s="87"/>
      <c r="G84" s="19">
        <f>SUM(G76:G83)</f>
        <v>615.60000000000014</v>
      </c>
      <c r="H84" s="19">
        <f>SUM(H76:I83)</f>
        <v>0</v>
      </c>
      <c r="I84" s="19">
        <f>SUM(I76:I81)</f>
        <v>0</v>
      </c>
      <c r="J84" s="19">
        <f>SUM(J76:J83)</f>
        <v>615.60000000000014</v>
      </c>
      <c r="N84" s="104">
        <f>+P84/J84</f>
        <v>1661.2045159194279</v>
      </c>
      <c r="O84" s="20"/>
      <c r="P84" s="21">
        <f>SUM(P76:P83)</f>
        <v>1022637.5</v>
      </c>
      <c r="Q84" s="21">
        <f>SUM(Q76:Q83)</f>
        <v>409055000</v>
      </c>
      <c r="S84" s="104">
        <f>+U84/J84</f>
        <v>1761.2045159194279</v>
      </c>
      <c r="T84" s="20"/>
      <c r="U84" s="21">
        <f>SUM(U76:U83)</f>
        <v>1084197.5</v>
      </c>
      <c r="V84" s="21">
        <f>SUM(V76:V83)</f>
        <v>433679000</v>
      </c>
      <c r="X84" s="104">
        <f>+Z84/J84</f>
        <v>1861.2045159194279</v>
      </c>
      <c r="Y84" s="20">
        <f t="shared" si="117"/>
        <v>744481.80636777112</v>
      </c>
      <c r="Z84" s="21">
        <f>SUM(Z76:Z83)</f>
        <v>1145757.5</v>
      </c>
      <c r="AA84" s="21">
        <f>SUM(AA76:AA83)</f>
        <v>458303000</v>
      </c>
      <c r="AC84" s="2">
        <f t="shared" si="120"/>
        <v>1936.2045159194279</v>
      </c>
      <c r="AD84" s="20">
        <f>AC84*$S$174</f>
        <v>774481.80636777112</v>
      </c>
      <c r="AE84" s="21">
        <f>SUM(AE76:AE83)</f>
        <v>665540</v>
      </c>
      <c r="AF84" s="21">
        <f>SUM(AF76:AF83)</f>
        <v>266216000</v>
      </c>
      <c r="AG84" s="193"/>
      <c r="AH84" s="193"/>
      <c r="AI84" s="193"/>
      <c r="AJ84" s="193"/>
    </row>
    <row r="85" spans="2:36" x14ac:dyDescent="0.25">
      <c r="C85" s="18"/>
      <c r="D85" s="82"/>
      <c r="E85" s="18"/>
      <c r="F85" s="87"/>
      <c r="G85" s="19"/>
      <c r="H85" s="19"/>
      <c r="I85" s="19"/>
      <c r="J85" s="19"/>
      <c r="N85" s="104"/>
      <c r="O85" s="20"/>
      <c r="P85" s="21"/>
      <c r="Q85" s="21"/>
      <c r="S85" s="104"/>
      <c r="T85" s="20"/>
      <c r="U85" s="21"/>
      <c r="V85" s="21"/>
      <c r="X85" s="104"/>
      <c r="Y85" s="20"/>
      <c r="Z85" s="21"/>
      <c r="AA85" s="21"/>
      <c r="AC85" s="2"/>
      <c r="AD85" s="20"/>
      <c r="AE85" s="21"/>
      <c r="AF85" s="21"/>
      <c r="AG85" s="2"/>
      <c r="AH85" s="2"/>
      <c r="AI85" s="2"/>
      <c r="AJ85" s="2"/>
    </row>
    <row r="86" spans="2:36" ht="13.8" customHeight="1" x14ac:dyDescent="0.25">
      <c r="B86" s="191">
        <v>10</v>
      </c>
      <c r="C86" s="12">
        <v>317</v>
      </c>
      <c r="D86" s="81" t="s">
        <v>93</v>
      </c>
      <c r="E86" s="12">
        <v>1</v>
      </c>
      <c r="F86" s="86" t="s">
        <v>11</v>
      </c>
      <c r="G86" s="12">
        <v>62</v>
      </c>
      <c r="H86" s="12"/>
      <c r="I86" s="12">
        <v>0</v>
      </c>
      <c r="J86" s="12">
        <f t="shared" ref="J86:J93" si="126">G86+H86</f>
        <v>62</v>
      </c>
      <c r="L86" s="13" t="s">
        <v>9</v>
      </c>
      <c r="N86" s="14">
        <v>1650</v>
      </c>
      <c r="O86" s="15">
        <f t="shared" ref="O86:O93" si="127">N86*$S$174</f>
        <v>660000</v>
      </c>
      <c r="P86" s="16">
        <f>+J86*N86</f>
        <v>102300</v>
      </c>
      <c r="Q86" s="15">
        <f t="shared" ref="Q86:Q93" si="128">P86*$S$174</f>
        <v>40920000</v>
      </c>
      <c r="S86" s="14">
        <f t="shared" ref="S86:S93" si="129">N86+100</f>
        <v>1750</v>
      </c>
      <c r="T86" s="15">
        <f t="shared" ref="T86:T93" si="130">S86*$S$174</f>
        <v>700000</v>
      </c>
      <c r="U86" s="16">
        <f>+J86*S86</f>
        <v>108500</v>
      </c>
      <c r="V86" s="15">
        <f t="shared" ref="V86:V93" si="131">U86*$S$174</f>
        <v>43400000</v>
      </c>
      <c r="X86" s="14">
        <f>+S86+100</f>
        <v>1850</v>
      </c>
      <c r="Y86" s="15">
        <f t="shared" ref="Y86:Y94" si="132">X86*$S$174</f>
        <v>740000</v>
      </c>
      <c r="Z86" s="15">
        <f>+J86*X86</f>
        <v>114700</v>
      </c>
      <c r="AA86" s="15">
        <f t="shared" ref="AA86:AA93" si="133">Z86*$S$174</f>
        <v>45880000</v>
      </c>
      <c r="AC86" s="14">
        <f>X86+75</f>
        <v>1925</v>
      </c>
      <c r="AD86" s="15">
        <f>AC86*$S$174</f>
        <v>770000</v>
      </c>
      <c r="AE86" s="15">
        <f>G86*AC86+(H86+I86)*AC86/2</f>
        <v>119350</v>
      </c>
      <c r="AF86" s="15">
        <f>AE86*$S$174</f>
        <v>47740000</v>
      </c>
      <c r="AG86" s="192"/>
      <c r="AH86" s="192"/>
      <c r="AI86" s="192"/>
      <c r="AJ86" s="192"/>
    </row>
    <row r="87" spans="2:36" ht="13.8" customHeight="1" x14ac:dyDescent="0.25">
      <c r="B87" s="191"/>
      <c r="C87" s="12">
        <v>318</v>
      </c>
      <c r="D87" s="81" t="s">
        <v>93</v>
      </c>
      <c r="E87" s="12">
        <v>2</v>
      </c>
      <c r="F87" s="86" t="s">
        <v>8</v>
      </c>
      <c r="G87" s="12">
        <v>86.8</v>
      </c>
      <c r="H87" s="12"/>
      <c r="I87" s="12">
        <v>0</v>
      </c>
      <c r="J87" s="12">
        <f t="shared" si="126"/>
        <v>86.8</v>
      </c>
      <c r="L87" s="17" t="s">
        <v>10</v>
      </c>
      <c r="N87" s="14">
        <v>1675</v>
      </c>
      <c r="O87" s="15">
        <f t="shared" si="127"/>
        <v>670000</v>
      </c>
      <c r="P87" s="16">
        <f>+J87*N87</f>
        <v>145390</v>
      </c>
      <c r="Q87" s="15">
        <f t="shared" si="128"/>
        <v>58156000</v>
      </c>
      <c r="S87" s="14">
        <f t="shared" si="129"/>
        <v>1775</v>
      </c>
      <c r="T87" s="15">
        <f t="shared" si="130"/>
        <v>710000</v>
      </c>
      <c r="U87" s="16">
        <f>+J87*S87</f>
        <v>154070</v>
      </c>
      <c r="V87" s="15">
        <f t="shared" si="131"/>
        <v>61628000</v>
      </c>
      <c r="X87" s="14">
        <f t="shared" ref="X87:X93" si="134">+S87+100</f>
        <v>1875</v>
      </c>
      <c r="Y87" s="15">
        <f t="shared" si="132"/>
        <v>750000</v>
      </c>
      <c r="Z87" s="15">
        <f>+J87*X87</f>
        <v>162750</v>
      </c>
      <c r="AA87" s="15">
        <f t="shared" si="133"/>
        <v>65100000</v>
      </c>
      <c r="AC87" s="14">
        <f t="shared" ref="AC87:AC94" si="135">X87+75</f>
        <v>1950</v>
      </c>
      <c r="AD87" s="15">
        <f>AC87*$S$174</f>
        <v>780000</v>
      </c>
      <c r="AE87" s="15">
        <f>G87*AC87+(H87+I87)*AC87/2</f>
        <v>169260</v>
      </c>
      <c r="AF87" s="15">
        <f>AE87*$S$174</f>
        <v>67704000</v>
      </c>
      <c r="AG87" s="192"/>
      <c r="AH87" s="192"/>
      <c r="AI87" s="192"/>
      <c r="AJ87" s="192"/>
    </row>
    <row r="88" spans="2:36" ht="13.8" customHeight="1" x14ac:dyDescent="0.25">
      <c r="B88" s="191"/>
      <c r="C88" s="12">
        <v>319</v>
      </c>
      <c r="D88" s="81" t="s">
        <v>90</v>
      </c>
      <c r="E88" s="12">
        <v>2</v>
      </c>
      <c r="F88" s="86"/>
      <c r="G88" s="12">
        <v>117.9</v>
      </c>
      <c r="H88" s="12"/>
      <c r="I88" s="12"/>
      <c r="J88" s="12">
        <f t="shared" si="126"/>
        <v>117.9</v>
      </c>
      <c r="L88" s="17"/>
      <c r="N88" s="14">
        <v>1675</v>
      </c>
      <c r="O88" s="15">
        <f t="shared" si="127"/>
        <v>670000</v>
      </c>
      <c r="P88" s="16">
        <f t="shared" ref="P88:P89" si="136">+J88*N88</f>
        <v>197482.5</v>
      </c>
      <c r="Q88" s="15">
        <f t="shared" si="128"/>
        <v>78993000</v>
      </c>
      <c r="S88" s="14">
        <f t="shared" si="129"/>
        <v>1775</v>
      </c>
      <c r="T88" s="15">
        <f t="shared" si="130"/>
        <v>710000</v>
      </c>
      <c r="U88" s="16">
        <f t="shared" ref="U88:U89" si="137">+J88*S88</f>
        <v>209272.5</v>
      </c>
      <c r="V88" s="15">
        <f t="shared" si="131"/>
        <v>83709000</v>
      </c>
      <c r="X88" s="14">
        <f t="shared" si="134"/>
        <v>1875</v>
      </c>
      <c r="Y88" s="15">
        <f t="shared" si="132"/>
        <v>750000</v>
      </c>
      <c r="Z88" s="15">
        <f t="shared" ref="Z88:Z89" si="138">+J88*X88</f>
        <v>221062.5</v>
      </c>
      <c r="AA88" s="15">
        <f t="shared" si="133"/>
        <v>88425000</v>
      </c>
      <c r="AC88" s="14"/>
      <c r="AD88" s="15"/>
      <c r="AE88" s="15"/>
      <c r="AF88" s="15"/>
      <c r="AG88" s="22"/>
      <c r="AH88" s="22"/>
      <c r="AI88" s="22"/>
      <c r="AJ88" s="22"/>
    </row>
    <row r="89" spans="2:36" ht="13.8" customHeight="1" x14ac:dyDescent="0.25">
      <c r="B89" s="191"/>
      <c r="C89" s="12">
        <v>320</v>
      </c>
      <c r="D89" s="81" t="s">
        <v>43</v>
      </c>
      <c r="E89" s="12">
        <v>2</v>
      </c>
      <c r="F89" s="86"/>
      <c r="G89" s="12">
        <v>83.1</v>
      </c>
      <c r="H89" s="12"/>
      <c r="I89" s="12"/>
      <c r="J89" s="12">
        <f t="shared" si="126"/>
        <v>83.1</v>
      </c>
      <c r="L89" s="17"/>
      <c r="N89" s="14">
        <v>1675</v>
      </c>
      <c r="O89" s="15">
        <f t="shared" si="127"/>
        <v>670000</v>
      </c>
      <c r="P89" s="16">
        <f t="shared" si="136"/>
        <v>139192.5</v>
      </c>
      <c r="Q89" s="15">
        <f t="shared" si="128"/>
        <v>55677000</v>
      </c>
      <c r="S89" s="14">
        <f t="shared" si="129"/>
        <v>1775</v>
      </c>
      <c r="T89" s="15">
        <f t="shared" si="130"/>
        <v>710000</v>
      </c>
      <c r="U89" s="16">
        <f t="shared" si="137"/>
        <v>147502.5</v>
      </c>
      <c r="V89" s="15">
        <f t="shared" si="131"/>
        <v>59001000</v>
      </c>
      <c r="X89" s="14">
        <f t="shared" si="134"/>
        <v>1875</v>
      </c>
      <c r="Y89" s="15">
        <f t="shared" si="132"/>
        <v>750000</v>
      </c>
      <c r="Z89" s="15">
        <f t="shared" si="138"/>
        <v>155812.5</v>
      </c>
      <c r="AA89" s="15">
        <f t="shared" si="133"/>
        <v>62325000</v>
      </c>
      <c r="AC89" s="14"/>
      <c r="AD89" s="15"/>
      <c r="AE89" s="15"/>
      <c r="AF89" s="15"/>
      <c r="AG89" s="22"/>
      <c r="AH89" s="22"/>
      <c r="AI89" s="22"/>
      <c r="AJ89" s="22"/>
    </row>
    <row r="90" spans="2:36" ht="13.8" customHeight="1" x14ac:dyDescent="0.25">
      <c r="B90" s="191"/>
      <c r="C90" s="12">
        <v>321</v>
      </c>
      <c r="D90" s="81" t="s">
        <v>43</v>
      </c>
      <c r="E90" s="12">
        <v>1</v>
      </c>
      <c r="F90" s="86" t="s">
        <v>8</v>
      </c>
      <c r="G90" s="12">
        <v>62.8</v>
      </c>
      <c r="H90" s="12"/>
      <c r="I90" s="12">
        <v>0</v>
      </c>
      <c r="J90" s="12">
        <f t="shared" si="126"/>
        <v>62.8</v>
      </c>
      <c r="L90" s="17" t="s">
        <v>10</v>
      </c>
      <c r="N90" s="14">
        <v>1675</v>
      </c>
      <c r="O90" s="15">
        <f t="shared" si="127"/>
        <v>670000</v>
      </c>
      <c r="P90" s="16">
        <f>+J90*N90</f>
        <v>105190</v>
      </c>
      <c r="Q90" s="15">
        <f t="shared" si="128"/>
        <v>42076000</v>
      </c>
      <c r="S90" s="14">
        <f t="shared" si="129"/>
        <v>1775</v>
      </c>
      <c r="T90" s="15">
        <f t="shared" si="130"/>
        <v>710000</v>
      </c>
      <c r="U90" s="16">
        <f>+J90*S90</f>
        <v>111470</v>
      </c>
      <c r="V90" s="15">
        <f t="shared" si="131"/>
        <v>44588000</v>
      </c>
      <c r="X90" s="14">
        <f t="shared" si="134"/>
        <v>1875</v>
      </c>
      <c r="Y90" s="15">
        <f t="shared" si="132"/>
        <v>750000</v>
      </c>
      <c r="Z90" s="15">
        <f>+J90*X90</f>
        <v>117750</v>
      </c>
      <c r="AA90" s="15">
        <f t="shared" si="133"/>
        <v>47100000</v>
      </c>
      <c r="AC90" s="14">
        <f t="shared" si="135"/>
        <v>1950</v>
      </c>
      <c r="AD90" s="15">
        <f>AC90*$S$174</f>
        <v>780000</v>
      </c>
      <c r="AE90" s="15">
        <f>G90*AC90+(H90+I90)*AC90/2</f>
        <v>122460</v>
      </c>
      <c r="AF90" s="15">
        <f>AE90*$S$174</f>
        <v>48984000</v>
      </c>
      <c r="AG90" s="192"/>
      <c r="AH90" s="192"/>
      <c r="AI90" s="192"/>
      <c r="AJ90" s="192"/>
    </row>
    <row r="91" spans="2:36" ht="13.8" customHeight="1" x14ac:dyDescent="0.25">
      <c r="B91" s="191"/>
      <c r="C91" s="12">
        <v>322</v>
      </c>
      <c r="D91" s="81" t="s">
        <v>43</v>
      </c>
      <c r="E91" s="12">
        <v>1</v>
      </c>
      <c r="F91" s="86" t="s">
        <v>11</v>
      </c>
      <c r="G91" s="12">
        <v>68.7</v>
      </c>
      <c r="H91" s="12"/>
      <c r="I91" s="12">
        <v>0</v>
      </c>
      <c r="J91" s="12">
        <f t="shared" si="126"/>
        <v>68.7</v>
      </c>
      <c r="L91" s="17" t="s">
        <v>10</v>
      </c>
      <c r="N91" s="14">
        <v>1675</v>
      </c>
      <c r="O91" s="15">
        <f t="shared" si="127"/>
        <v>670000</v>
      </c>
      <c r="P91" s="16">
        <f>+J91*N91</f>
        <v>115072.5</v>
      </c>
      <c r="Q91" s="15">
        <f t="shared" si="128"/>
        <v>46029000</v>
      </c>
      <c r="S91" s="14">
        <f t="shared" si="129"/>
        <v>1775</v>
      </c>
      <c r="T91" s="15">
        <f t="shared" si="130"/>
        <v>710000</v>
      </c>
      <c r="U91" s="16">
        <f>+J91*S91</f>
        <v>121942.5</v>
      </c>
      <c r="V91" s="15">
        <f t="shared" si="131"/>
        <v>48777000</v>
      </c>
      <c r="X91" s="14">
        <f t="shared" si="134"/>
        <v>1875</v>
      </c>
      <c r="Y91" s="15">
        <f t="shared" si="132"/>
        <v>750000</v>
      </c>
      <c r="Z91" s="15">
        <f>+J91*X91</f>
        <v>128812.5</v>
      </c>
      <c r="AA91" s="15">
        <f t="shared" si="133"/>
        <v>51525000</v>
      </c>
      <c r="AC91" s="14">
        <f t="shared" si="135"/>
        <v>1950</v>
      </c>
      <c r="AD91" s="15">
        <f>AC91*$S$174</f>
        <v>780000</v>
      </c>
      <c r="AE91" s="15">
        <f>G91*AC91+(H91+I91)*AC91/2</f>
        <v>133965</v>
      </c>
      <c r="AF91" s="15">
        <f>AE91*$S$174</f>
        <v>53586000</v>
      </c>
      <c r="AG91" s="192"/>
      <c r="AH91" s="192"/>
      <c r="AI91" s="192"/>
      <c r="AJ91" s="192"/>
    </row>
    <row r="92" spans="2:36" ht="13.8" customHeight="1" x14ac:dyDescent="0.25">
      <c r="B92" s="191"/>
      <c r="C92" s="12">
        <v>323</v>
      </c>
      <c r="D92" s="81" t="s">
        <v>93</v>
      </c>
      <c r="E92" s="12">
        <v>1</v>
      </c>
      <c r="F92" s="86"/>
      <c r="G92" s="12">
        <v>71.7</v>
      </c>
      <c r="H92" s="12"/>
      <c r="I92" s="12"/>
      <c r="J92" s="12">
        <f t="shared" si="126"/>
        <v>71.7</v>
      </c>
      <c r="L92" s="17"/>
      <c r="N92" s="14">
        <v>1600</v>
      </c>
      <c r="O92" s="15">
        <f t="shared" si="127"/>
        <v>640000</v>
      </c>
      <c r="P92" s="16">
        <f>+J92*N92</f>
        <v>114720</v>
      </c>
      <c r="Q92" s="15">
        <f t="shared" si="128"/>
        <v>45888000</v>
      </c>
      <c r="S92" s="14">
        <f t="shared" ref="S92" si="139">N92+100</f>
        <v>1700</v>
      </c>
      <c r="T92" s="15">
        <f t="shared" si="130"/>
        <v>680000</v>
      </c>
      <c r="U92" s="16">
        <f>+J92*S92</f>
        <v>121890</v>
      </c>
      <c r="V92" s="15">
        <f t="shared" si="131"/>
        <v>48756000</v>
      </c>
      <c r="X92" s="14">
        <f t="shared" ref="X92" si="140">+S92+100</f>
        <v>1800</v>
      </c>
      <c r="Y92" s="15">
        <f t="shared" si="132"/>
        <v>720000</v>
      </c>
      <c r="Z92" s="15">
        <f>+J92*X92</f>
        <v>129060</v>
      </c>
      <c r="AA92" s="15">
        <f t="shared" si="133"/>
        <v>51624000</v>
      </c>
      <c r="AC92" s="14"/>
      <c r="AD92" s="15"/>
      <c r="AE92" s="15"/>
      <c r="AF92" s="15"/>
      <c r="AG92" s="22"/>
      <c r="AH92" s="22"/>
      <c r="AI92" s="22"/>
      <c r="AJ92" s="22"/>
    </row>
    <row r="93" spans="2:36" ht="14.4" customHeight="1" x14ac:dyDescent="0.25">
      <c r="B93" s="191"/>
      <c r="C93" s="12">
        <v>324</v>
      </c>
      <c r="D93" s="81" t="s">
        <v>93</v>
      </c>
      <c r="E93" s="12">
        <v>1</v>
      </c>
      <c r="F93" s="86" t="s">
        <v>11</v>
      </c>
      <c r="G93" s="12">
        <v>62.6</v>
      </c>
      <c r="H93" s="12"/>
      <c r="I93" s="12">
        <v>0</v>
      </c>
      <c r="J93" s="12">
        <f t="shared" si="126"/>
        <v>62.6</v>
      </c>
      <c r="L93" s="17"/>
      <c r="N93" s="14">
        <v>1650</v>
      </c>
      <c r="O93" s="15">
        <f t="shared" si="127"/>
        <v>660000</v>
      </c>
      <c r="P93" s="16">
        <f>+J93*N93</f>
        <v>103290</v>
      </c>
      <c r="Q93" s="15">
        <f t="shared" si="128"/>
        <v>41316000</v>
      </c>
      <c r="S93" s="14">
        <f t="shared" si="129"/>
        <v>1750</v>
      </c>
      <c r="T93" s="15">
        <f t="shared" si="130"/>
        <v>700000</v>
      </c>
      <c r="U93" s="16">
        <f>+J93*S93</f>
        <v>109550</v>
      </c>
      <c r="V93" s="15">
        <f t="shared" si="131"/>
        <v>43820000</v>
      </c>
      <c r="X93" s="14">
        <f t="shared" si="134"/>
        <v>1850</v>
      </c>
      <c r="Y93" s="15">
        <f t="shared" si="132"/>
        <v>740000</v>
      </c>
      <c r="Z93" s="15">
        <f>+J93*X93</f>
        <v>115810</v>
      </c>
      <c r="AA93" s="15">
        <f t="shared" si="133"/>
        <v>46324000</v>
      </c>
      <c r="AC93" s="14">
        <f t="shared" si="135"/>
        <v>1925</v>
      </c>
      <c r="AD93" s="15">
        <f>AC93*$S$174</f>
        <v>770000</v>
      </c>
      <c r="AE93" s="15">
        <f>G93*AC93+(H93+I93)*AC93/2</f>
        <v>120505</v>
      </c>
      <c r="AF93" s="15">
        <f>AE93*$S$174</f>
        <v>48202000</v>
      </c>
      <c r="AG93" s="22"/>
      <c r="AH93" s="22"/>
      <c r="AI93" s="22"/>
      <c r="AJ93" s="22"/>
    </row>
    <row r="94" spans="2:36" x14ac:dyDescent="0.25">
      <c r="C94" s="18"/>
      <c r="D94" s="82"/>
      <c r="E94" s="18"/>
      <c r="F94" s="87"/>
      <c r="G94" s="19">
        <f>SUM(G86:G93)</f>
        <v>615.60000000000014</v>
      </c>
      <c r="H94" s="19">
        <f>SUM(H86:I93)</f>
        <v>0</v>
      </c>
      <c r="I94" s="19">
        <f>SUM(I86:I91)</f>
        <v>0</v>
      </c>
      <c r="J94" s="19">
        <f>SUM(J86:J93)</f>
        <v>615.60000000000014</v>
      </c>
      <c r="N94" s="104">
        <f>+P94/J94</f>
        <v>1661.2045159194279</v>
      </c>
      <c r="O94" s="20"/>
      <c r="P94" s="21">
        <f>SUM(P86:P93)</f>
        <v>1022637.5</v>
      </c>
      <c r="Q94" s="21">
        <f>SUM(Q86:Q93)</f>
        <v>409055000</v>
      </c>
      <c r="S94" s="104">
        <f>+U94/J94</f>
        <v>1761.2045159194279</v>
      </c>
      <c r="T94" s="20"/>
      <c r="U94" s="21">
        <f>SUM(U86:U93)</f>
        <v>1084197.5</v>
      </c>
      <c r="V94" s="21">
        <f>SUM(V86:V93)</f>
        <v>433679000</v>
      </c>
      <c r="X94" s="104">
        <f>+Z94/J94</f>
        <v>1861.2045159194279</v>
      </c>
      <c r="Y94" s="20">
        <f t="shared" si="132"/>
        <v>744481.80636777112</v>
      </c>
      <c r="Z94" s="21">
        <f>SUM(Z86:Z93)</f>
        <v>1145757.5</v>
      </c>
      <c r="AA94" s="21">
        <f>SUM(AA86:AA93)</f>
        <v>458303000</v>
      </c>
      <c r="AC94" s="2">
        <f t="shared" si="135"/>
        <v>1936.2045159194279</v>
      </c>
      <c r="AD94" s="20">
        <f>AC94*$S$174</f>
        <v>774481.80636777112</v>
      </c>
      <c r="AE94" s="21">
        <f>SUM(AE86:AE93)</f>
        <v>665540</v>
      </c>
      <c r="AF94" s="21">
        <f>SUM(AF86:AF93)</f>
        <v>266216000</v>
      </c>
      <c r="AG94" s="193"/>
      <c r="AH94" s="193"/>
      <c r="AI94" s="193"/>
      <c r="AJ94" s="193"/>
    </row>
    <row r="95" spans="2:36" x14ac:dyDescent="0.25">
      <c r="C95" s="18"/>
      <c r="D95" s="82"/>
      <c r="E95" s="18"/>
      <c r="F95" s="87"/>
      <c r="G95" s="19"/>
      <c r="H95" s="19"/>
      <c r="I95" s="19"/>
      <c r="J95" s="19"/>
      <c r="N95" s="104"/>
      <c r="O95" s="20"/>
      <c r="P95" s="21"/>
      <c r="Q95" s="21"/>
      <c r="S95" s="104"/>
      <c r="T95" s="20"/>
      <c r="U95" s="21"/>
      <c r="V95" s="21"/>
      <c r="X95" s="104"/>
      <c r="Y95" s="20"/>
      <c r="Z95" s="21"/>
      <c r="AA95" s="21"/>
      <c r="AC95" s="2"/>
      <c r="AD95" s="20"/>
      <c r="AE95" s="21"/>
      <c r="AF95" s="21"/>
      <c r="AG95" s="2"/>
      <c r="AH95" s="2"/>
      <c r="AI95" s="2"/>
      <c r="AJ95" s="2"/>
    </row>
    <row r="96" spans="2:36" ht="13.8" customHeight="1" x14ac:dyDescent="0.25">
      <c r="B96" s="191">
        <v>11</v>
      </c>
      <c r="C96" s="12">
        <v>325</v>
      </c>
      <c r="D96" s="81" t="s">
        <v>93</v>
      </c>
      <c r="E96" s="12">
        <v>1</v>
      </c>
      <c r="F96" s="86" t="s">
        <v>11</v>
      </c>
      <c r="G96" s="12">
        <v>62</v>
      </c>
      <c r="H96" s="12"/>
      <c r="I96" s="12">
        <v>0</v>
      </c>
      <c r="J96" s="12">
        <f t="shared" ref="J96:J103" si="141">G96+H96</f>
        <v>62</v>
      </c>
      <c r="L96" s="13" t="s">
        <v>9</v>
      </c>
      <c r="N96" s="14">
        <v>1700</v>
      </c>
      <c r="O96" s="15">
        <f t="shared" ref="O96:O103" si="142">N96*$S$174</f>
        <v>680000</v>
      </c>
      <c r="P96" s="16">
        <f>+J96*N96</f>
        <v>105400</v>
      </c>
      <c r="Q96" s="15">
        <f t="shared" ref="Q96:Q103" si="143">P96*$S$174</f>
        <v>42160000</v>
      </c>
      <c r="S96" s="14">
        <f t="shared" ref="S96:S103" si="144">N96+100</f>
        <v>1800</v>
      </c>
      <c r="T96" s="15">
        <f t="shared" ref="T96:T103" si="145">S96*$S$174</f>
        <v>720000</v>
      </c>
      <c r="U96" s="16">
        <f>+J96*S96</f>
        <v>111600</v>
      </c>
      <c r="V96" s="15">
        <f t="shared" ref="V96:V103" si="146">U96*$S$174</f>
        <v>44640000</v>
      </c>
      <c r="X96" s="14">
        <f>+S96+100</f>
        <v>1900</v>
      </c>
      <c r="Y96" s="15">
        <f t="shared" ref="Y96:Y104" si="147">X96*$S$174</f>
        <v>760000</v>
      </c>
      <c r="Z96" s="15">
        <f>+J96*X96</f>
        <v>117800</v>
      </c>
      <c r="AA96" s="15">
        <f t="shared" ref="AA96:AA103" si="148">Z96*$S$174</f>
        <v>47120000</v>
      </c>
      <c r="AC96" s="14">
        <f>X96+75</f>
        <v>1975</v>
      </c>
      <c r="AD96" s="15">
        <f>AC96*$S$174</f>
        <v>790000</v>
      </c>
      <c r="AE96" s="15">
        <f>G96*AC96+(H96+I96)*AC96/2</f>
        <v>122450</v>
      </c>
      <c r="AF96" s="15">
        <f>AE96*$S$174</f>
        <v>48980000</v>
      </c>
      <c r="AG96" s="192"/>
      <c r="AH96" s="192"/>
      <c r="AI96" s="192"/>
      <c r="AJ96" s="192"/>
    </row>
    <row r="97" spans="2:36" ht="13.8" customHeight="1" x14ac:dyDescent="0.25">
      <c r="B97" s="191"/>
      <c r="C97" s="12">
        <v>326</v>
      </c>
      <c r="D97" s="81" t="s">
        <v>93</v>
      </c>
      <c r="E97" s="12">
        <v>2</v>
      </c>
      <c r="F97" s="86" t="s">
        <v>8</v>
      </c>
      <c r="G97" s="12">
        <v>86.8</v>
      </c>
      <c r="H97" s="12"/>
      <c r="I97" s="12">
        <v>0</v>
      </c>
      <c r="J97" s="12">
        <f t="shared" si="141"/>
        <v>86.8</v>
      </c>
      <c r="L97" s="17" t="s">
        <v>10</v>
      </c>
      <c r="N97" s="14">
        <v>1775</v>
      </c>
      <c r="O97" s="15">
        <f t="shared" si="142"/>
        <v>710000</v>
      </c>
      <c r="P97" s="16">
        <f>+J97*N97</f>
        <v>154070</v>
      </c>
      <c r="Q97" s="15">
        <f t="shared" si="143"/>
        <v>61628000</v>
      </c>
      <c r="S97" s="14">
        <f t="shared" si="144"/>
        <v>1875</v>
      </c>
      <c r="T97" s="15">
        <f t="shared" si="145"/>
        <v>750000</v>
      </c>
      <c r="U97" s="16">
        <f>+J97*S97</f>
        <v>162750</v>
      </c>
      <c r="V97" s="15">
        <f t="shared" si="146"/>
        <v>65100000</v>
      </c>
      <c r="X97" s="14">
        <f t="shared" ref="X97:X103" si="149">+S97+100</f>
        <v>1975</v>
      </c>
      <c r="Y97" s="15">
        <f t="shared" si="147"/>
        <v>790000</v>
      </c>
      <c r="Z97" s="15">
        <f>+J97*X97</f>
        <v>171430</v>
      </c>
      <c r="AA97" s="15">
        <f t="shared" si="148"/>
        <v>68572000</v>
      </c>
      <c r="AC97" s="14">
        <f t="shared" ref="AC97:AC104" si="150">X97+75</f>
        <v>2050</v>
      </c>
      <c r="AD97" s="15">
        <f>AC97*$S$174</f>
        <v>820000</v>
      </c>
      <c r="AE97" s="15">
        <f>G97*AC97+(H97+I97)*AC97/2</f>
        <v>177940</v>
      </c>
      <c r="AF97" s="15">
        <f>AE97*$S$174</f>
        <v>71176000</v>
      </c>
      <c r="AG97" s="192"/>
      <c r="AH97" s="192"/>
      <c r="AI97" s="192"/>
      <c r="AJ97" s="192"/>
    </row>
    <row r="98" spans="2:36" ht="13.8" customHeight="1" x14ac:dyDescent="0.25">
      <c r="B98" s="191"/>
      <c r="C98" s="12">
        <v>327</v>
      </c>
      <c r="D98" s="81" t="s">
        <v>90</v>
      </c>
      <c r="E98" s="12">
        <v>2</v>
      </c>
      <c r="F98" s="86"/>
      <c r="G98" s="12">
        <v>117.9</v>
      </c>
      <c r="H98" s="12"/>
      <c r="I98" s="12"/>
      <c r="J98" s="12">
        <f t="shared" si="141"/>
        <v>117.9</v>
      </c>
      <c r="L98" s="17"/>
      <c r="N98" s="14">
        <v>1775</v>
      </c>
      <c r="O98" s="15">
        <f t="shared" si="142"/>
        <v>710000</v>
      </c>
      <c r="P98" s="16">
        <f t="shared" ref="P98:P99" si="151">+J98*N98</f>
        <v>209272.5</v>
      </c>
      <c r="Q98" s="15">
        <f t="shared" si="143"/>
        <v>83709000</v>
      </c>
      <c r="S98" s="14">
        <f t="shared" si="144"/>
        <v>1875</v>
      </c>
      <c r="T98" s="15">
        <f t="shared" si="145"/>
        <v>750000</v>
      </c>
      <c r="U98" s="16">
        <f t="shared" ref="U98:U99" si="152">+J98*S98</f>
        <v>221062.5</v>
      </c>
      <c r="V98" s="15">
        <f t="shared" si="146"/>
        <v>88425000</v>
      </c>
      <c r="X98" s="14">
        <f t="shared" si="149"/>
        <v>1975</v>
      </c>
      <c r="Y98" s="15">
        <f t="shared" si="147"/>
        <v>790000</v>
      </c>
      <c r="Z98" s="15">
        <f t="shared" ref="Z98:Z99" si="153">+J98*X98</f>
        <v>232852.5</v>
      </c>
      <c r="AA98" s="15">
        <f t="shared" si="148"/>
        <v>93141000</v>
      </c>
      <c r="AC98" s="14"/>
      <c r="AD98" s="15"/>
      <c r="AE98" s="15"/>
      <c r="AF98" s="15"/>
      <c r="AG98" s="22"/>
      <c r="AH98" s="22"/>
      <c r="AI98" s="22"/>
      <c r="AJ98" s="22"/>
    </row>
    <row r="99" spans="2:36" ht="13.8" customHeight="1" x14ac:dyDescent="0.25">
      <c r="B99" s="191"/>
      <c r="C99" s="12">
        <v>328</v>
      </c>
      <c r="D99" s="81" t="s">
        <v>43</v>
      </c>
      <c r="E99" s="12">
        <v>2</v>
      </c>
      <c r="F99" s="86"/>
      <c r="G99" s="12">
        <v>83.1</v>
      </c>
      <c r="H99" s="12"/>
      <c r="I99" s="12"/>
      <c r="J99" s="12">
        <f t="shared" si="141"/>
        <v>83.1</v>
      </c>
      <c r="L99" s="17"/>
      <c r="N99" s="14">
        <v>1775</v>
      </c>
      <c r="O99" s="15">
        <f t="shared" si="142"/>
        <v>710000</v>
      </c>
      <c r="P99" s="16">
        <f t="shared" si="151"/>
        <v>147502.5</v>
      </c>
      <c r="Q99" s="15">
        <f t="shared" si="143"/>
        <v>59001000</v>
      </c>
      <c r="S99" s="14">
        <f t="shared" si="144"/>
        <v>1875</v>
      </c>
      <c r="T99" s="15">
        <f t="shared" si="145"/>
        <v>750000</v>
      </c>
      <c r="U99" s="16">
        <f t="shared" si="152"/>
        <v>155812.5</v>
      </c>
      <c r="V99" s="15">
        <f t="shared" si="146"/>
        <v>62325000</v>
      </c>
      <c r="X99" s="14">
        <f t="shared" si="149"/>
        <v>1975</v>
      </c>
      <c r="Y99" s="15">
        <f t="shared" si="147"/>
        <v>790000</v>
      </c>
      <c r="Z99" s="15">
        <f t="shared" si="153"/>
        <v>164122.5</v>
      </c>
      <c r="AA99" s="15">
        <f t="shared" si="148"/>
        <v>65649000</v>
      </c>
      <c r="AC99" s="14"/>
      <c r="AD99" s="15"/>
      <c r="AE99" s="15"/>
      <c r="AF99" s="15"/>
      <c r="AG99" s="22"/>
      <c r="AH99" s="22"/>
      <c r="AI99" s="22"/>
      <c r="AJ99" s="22"/>
    </row>
    <row r="100" spans="2:36" ht="13.8" customHeight="1" x14ac:dyDescent="0.25">
      <c r="B100" s="191"/>
      <c r="C100" s="12">
        <v>329</v>
      </c>
      <c r="D100" s="81" t="s">
        <v>43</v>
      </c>
      <c r="E100" s="12">
        <v>1</v>
      </c>
      <c r="F100" s="86" t="s">
        <v>8</v>
      </c>
      <c r="G100" s="12">
        <v>62.8</v>
      </c>
      <c r="H100" s="12"/>
      <c r="I100" s="12">
        <v>0</v>
      </c>
      <c r="J100" s="12">
        <f t="shared" si="141"/>
        <v>62.8</v>
      </c>
      <c r="L100" s="17" t="s">
        <v>10</v>
      </c>
      <c r="N100" s="14">
        <v>1775</v>
      </c>
      <c r="O100" s="15">
        <f t="shared" si="142"/>
        <v>710000</v>
      </c>
      <c r="P100" s="16">
        <f>+J100*N100</f>
        <v>111470</v>
      </c>
      <c r="Q100" s="15">
        <f t="shared" si="143"/>
        <v>44588000</v>
      </c>
      <c r="S100" s="14">
        <f t="shared" si="144"/>
        <v>1875</v>
      </c>
      <c r="T100" s="15">
        <f t="shared" si="145"/>
        <v>750000</v>
      </c>
      <c r="U100" s="16">
        <f>+J100*S100</f>
        <v>117750</v>
      </c>
      <c r="V100" s="15">
        <f t="shared" si="146"/>
        <v>47100000</v>
      </c>
      <c r="X100" s="14">
        <f t="shared" si="149"/>
        <v>1975</v>
      </c>
      <c r="Y100" s="15">
        <f t="shared" si="147"/>
        <v>790000</v>
      </c>
      <c r="Z100" s="15">
        <f>+J100*X100</f>
        <v>124030</v>
      </c>
      <c r="AA100" s="15">
        <f t="shared" si="148"/>
        <v>49612000</v>
      </c>
      <c r="AC100" s="14">
        <f t="shared" si="150"/>
        <v>2050</v>
      </c>
      <c r="AD100" s="15">
        <f>AC100*$S$174</f>
        <v>820000</v>
      </c>
      <c r="AE100" s="15">
        <f>G100*AC100+(H100+I100)*AC100/2</f>
        <v>128740</v>
      </c>
      <c r="AF100" s="15">
        <f>AE100*$S$174</f>
        <v>51496000</v>
      </c>
      <c r="AG100" s="192"/>
      <c r="AH100" s="192"/>
      <c r="AI100" s="192"/>
      <c r="AJ100" s="192"/>
    </row>
    <row r="101" spans="2:36" ht="13.8" customHeight="1" x14ac:dyDescent="0.25">
      <c r="B101" s="191"/>
      <c r="C101" s="12">
        <v>330</v>
      </c>
      <c r="D101" s="81" t="s">
        <v>43</v>
      </c>
      <c r="E101" s="12">
        <v>1</v>
      </c>
      <c r="F101" s="86" t="s">
        <v>11</v>
      </c>
      <c r="G101" s="12">
        <v>68.7</v>
      </c>
      <c r="H101" s="12"/>
      <c r="I101" s="12">
        <v>0</v>
      </c>
      <c r="J101" s="12">
        <f t="shared" si="141"/>
        <v>68.7</v>
      </c>
      <c r="L101" s="17" t="s">
        <v>10</v>
      </c>
      <c r="N101" s="14">
        <v>1775</v>
      </c>
      <c r="O101" s="15">
        <f t="shared" si="142"/>
        <v>710000</v>
      </c>
      <c r="P101" s="16">
        <f>+J101*N101</f>
        <v>121942.5</v>
      </c>
      <c r="Q101" s="15">
        <f t="shared" si="143"/>
        <v>48777000</v>
      </c>
      <c r="S101" s="14">
        <f t="shared" si="144"/>
        <v>1875</v>
      </c>
      <c r="T101" s="15">
        <f t="shared" si="145"/>
        <v>750000</v>
      </c>
      <c r="U101" s="16">
        <f>+J101*S101</f>
        <v>128812.5</v>
      </c>
      <c r="V101" s="15">
        <f t="shared" si="146"/>
        <v>51525000</v>
      </c>
      <c r="X101" s="14">
        <f t="shared" si="149"/>
        <v>1975</v>
      </c>
      <c r="Y101" s="15">
        <f t="shared" si="147"/>
        <v>790000</v>
      </c>
      <c r="Z101" s="15">
        <f>+J101*X101</f>
        <v>135682.5</v>
      </c>
      <c r="AA101" s="15">
        <f t="shared" si="148"/>
        <v>54273000</v>
      </c>
      <c r="AC101" s="14">
        <f t="shared" si="150"/>
        <v>2050</v>
      </c>
      <c r="AD101" s="15">
        <f>AC101*$S$174</f>
        <v>820000</v>
      </c>
      <c r="AE101" s="15">
        <f>G101*AC101+(H101+I101)*AC101/2</f>
        <v>140835</v>
      </c>
      <c r="AF101" s="15">
        <f>AE101*$S$174</f>
        <v>56334000</v>
      </c>
      <c r="AG101" s="192"/>
      <c r="AH101" s="192"/>
      <c r="AI101" s="192"/>
      <c r="AJ101" s="192"/>
    </row>
    <row r="102" spans="2:36" ht="13.8" customHeight="1" x14ac:dyDescent="0.25">
      <c r="B102" s="191"/>
      <c r="C102" s="12">
        <v>331</v>
      </c>
      <c r="D102" s="81" t="s">
        <v>93</v>
      </c>
      <c r="E102" s="12">
        <v>1</v>
      </c>
      <c r="F102" s="86"/>
      <c r="G102" s="12">
        <v>71.7</v>
      </c>
      <c r="H102" s="12"/>
      <c r="I102" s="12"/>
      <c r="J102" s="12">
        <f t="shared" si="141"/>
        <v>71.7</v>
      </c>
      <c r="L102" s="17"/>
      <c r="N102" s="14">
        <v>1650</v>
      </c>
      <c r="O102" s="15">
        <f t="shared" si="142"/>
        <v>660000</v>
      </c>
      <c r="P102" s="16">
        <f>+J102*N102</f>
        <v>118305</v>
      </c>
      <c r="Q102" s="15">
        <f t="shared" si="143"/>
        <v>47322000</v>
      </c>
      <c r="S102" s="14">
        <f t="shared" ref="S102" si="154">N102+100</f>
        <v>1750</v>
      </c>
      <c r="T102" s="15">
        <f t="shared" si="145"/>
        <v>700000</v>
      </c>
      <c r="U102" s="16">
        <f>+J102*S102</f>
        <v>125475</v>
      </c>
      <c r="V102" s="15">
        <f t="shared" si="146"/>
        <v>50190000</v>
      </c>
      <c r="X102" s="14">
        <f t="shared" ref="X102" si="155">+S102+100</f>
        <v>1850</v>
      </c>
      <c r="Y102" s="15">
        <f t="shared" si="147"/>
        <v>740000</v>
      </c>
      <c r="Z102" s="15">
        <f>+J102*X102</f>
        <v>132645</v>
      </c>
      <c r="AA102" s="15">
        <f t="shared" si="148"/>
        <v>53058000</v>
      </c>
      <c r="AC102" s="14"/>
      <c r="AD102" s="15"/>
      <c r="AE102" s="15"/>
      <c r="AF102" s="15"/>
      <c r="AG102" s="22"/>
      <c r="AH102" s="22"/>
      <c r="AI102" s="22"/>
      <c r="AJ102" s="22"/>
    </row>
    <row r="103" spans="2:36" ht="14.4" customHeight="1" x14ac:dyDescent="0.25">
      <c r="B103" s="191"/>
      <c r="C103" s="12">
        <v>332</v>
      </c>
      <c r="D103" s="81" t="s">
        <v>93</v>
      </c>
      <c r="E103" s="12">
        <v>1</v>
      </c>
      <c r="F103" s="86" t="s">
        <v>11</v>
      </c>
      <c r="G103" s="12">
        <v>62.6</v>
      </c>
      <c r="H103" s="12"/>
      <c r="I103" s="12">
        <v>0</v>
      </c>
      <c r="J103" s="12">
        <f t="shared" si="141"/>
        <v>62.6</v>
      </c>
      <c r="L103" s="17"/>
      <c r="N103" s="14">
        <v>1700</v>
      </c>
      <c r="O103" s="15">
        <f t="shared" si="142"/>
        <v>680000</v>
      </c>
      <c r="P103" s="16">
        <f>+J103*N103</f>
        <v>106420</v>
      </c>
      <c r="Q103" s="15">
        <f t="shared" si="143"/>
        <v>42568000</v>
      </c>
      <c r="S103" s="14">
        <f t="shared" si="144"/>
        <v>1800</v>
      </c>
      <c r="T103" s="15">
        <f t="shared" si="145"/>
        <v>720000</v>
      </c>
      <c r="U103" s="16">
        <f>+J103*S103</f>
        <v>112680</v>
      </c>
      <c r="V103" s="15">
        <f t="shared" si="146"/>
        <v>45072000</v>
      </c>
      <c r="X103" s="14">
        <f t="shared" si="149"/>
        <v>1900</v>
      </c>
      <c r="Y103" s="15">
        <f t="shared" si="147"/>
        <v>760000</v>
      </c>
      <c r="Z103" s="15">
        <f>+J103*X103</f>
        <v>118940</v>
      </c>
      <c r="AA103" s="15">
        <f t="shared" si="148"/>
        <v>47576000</v>
      </c>
      <c r="AC103" s="14">
        <f t="shared" si="150"/>
        <v>1975</v>
      </c>
      <c r="AD103" s="15">
        <f>AC103*$S$174</f>
        <v>790000</v>
      </c>
      <c r="AE103" s="15">
        <f>G103*AC103+(H103+I103)*AC103/2</f>
        <v>123635</v>
      </c>
      <c r="AF103" s="15">
        <f>AE103*$S$174</f>
        <v>49454000</v>
      </c>
      <c r="AG103" s="22"/>
      <c r="AH103" s="22"/>
      <c r="AI103" s="22"/>
      <c r="AJ103" s="22"/>
    </row>
    <row r="104" spans="2:36" x14ac:dyDescent="0.25">
      <c r="C104" s="18"/>
      <c r="D104" s="82"/>
      <c r="E104" s="18"/>
      <c r="F104" s="87"/>
      <c r="G104" s="19">
        <f>SUM(G96:G103)</f>
        <v>615.60000000000014</v>
      </c>
      <c r="H104" s="19">
        <f>SUM(H96:I103)</f>
        <v>0</v>
      </c>
      <c r="I104" s="19">
        <f>SUM(I96:I101)</f>
        <v>0</v>
      </c>
      <c r="J104" s="19">
        <f>SUM(J96:J103)</f>
        <v>615.60000000000014</v>
      </c>
      <c r="N104" s="104">
        <f>+P104/J104</f>
        <v>1745.260721247563</v>
      </c>
      <c r="O104" s="20"/>
      <c r="P104" s="21">
        <f>SUM(P96:P103)</f>
        <v>1074382.5</v>
      </c>
      <c r="Q104" s="21">
        <f>SUM(Q96:Q103)</f>
        <v>429753000</v>
      </c>
      <c r="S104" s="104">
        <f>+U104/J104</f>
        <v>1845.260721247563</v>
      </c>
      <c r="T104" s="20"/>
      <c r="U104" s="21">
        <f>SUM(U96:U103)</f>
        <v>1135942.5</v>
      </c>
      <c r="V104" s="21">
        <f>SUM(V96:V103)</f>
        <v>454377000</v>
      </c>
      <c r="X104" s="104">
        <f>+Z104/J104</f>
        <v>1945.260721247563</v>
      </c>
      <c r="Y104" s="20">
        <f t="shared" si="147"/>
        <v>778104.28849902516</v>
      </c>
      <c r="Z104" s="21">
        <f>SUM(Z96:Z103)</f>
        <v>1197502.5</v>
      </c>
      <c r="AA104" s="21">
        <f>SUM(AA96:AA103)</f>
        <v>479001000</v>
      </c>
      <c r="AC104" s="2">
        <f t="shared" si="150"/>
        <v>2020.260721247563</v>
      </c>
      <c r="AD104" s="20">
        <f>AC104*$S$174</f>
        <v>808104.28849902516</v>
      </c>
      <c r="AE104" s="21">
        <f>SUM(AE96:AE103)</f>
        <v>693600</v>
      </c>
      <c r="AF104" s="21">
        <f>SUM(AF96:AF103)</f>
        <v>277440000</v>
      </c>
      <c r="AG104" s="193"/>
      <c r="AH104" s="193"/>
      <c r="AI104" s="193"/>
      <c r="AJ104" s="193"/>
    </row>
    <row r="105" spans="2:36" x14ac:dyDescent="0.25">
      <c r="C105" s="18"/>
      <c r="D105" s="82"/>
      <c r="E105" s="18"/>
      <c r="F105" s="87"/>
      <c r="G105" s="19"/>
      <c r="H105" s="19"/>
      <c r="I105" s="19"/>
      <c r="J105" s="19"/>
      <c r="N105" s="104"/>
      <c r="O105" s="20"/>
      <c r="P105" s="21"/>
      <c r="Q105" s="21"/>
      <c r="S105" s="104"/>
      <c r="T105" s="20"/>
      <c r="U105" s="21"/>
      <c r="V105" s="21"/>
      <c r="X105" s="104"/>
      <c r="Y105" s="20"/>
      <c r="Z105" s="21"/>
      <c r="AA105" s="21"/>
      <c r="AC105" s="2"/>
      <c r="AD105" s="20"/>
      <c r="AE105" s="21"/>
      <c r="AF105" s="21"/>
      <c r="AG105" s="2"/>
      <c r="AH105" s="2"/>
      <c r="AI105" s="2"/>
      <c r="AJ105" s="2"/>
    </row>
    <row r="106" spans="2:36" ht="13.8" customHeight="1" x14ac:dyDescent="0.25">
      <c r="B106" s="191">
        <v>12</v>
      </c>
      <c r="C106" s="12">
        <v>333</v>
      </c>
      <c r="D106" s="81" t="s">
        <v>93</v>
      </c>
      <c r="E106" s="12">
        <v>1</v>
      </c>
      <c r="F106" s="86" t="s">
        <v>11</v>
      </c>
      <c r="G106" s="12">
        <v>62</v>
      </c>
      <c r="H106" s="12"/>
      <c r="I106" s="12">
        <v>0</v>
      </c>
      <c r="J106" s="12">
        <f t="shared" ref="J106:J113" si="156">G106+H106</f>
        <v>62</v>
      </c>
      <c r="L106" s="13" t="s">
        <v>9</v>
      </c>
      <c r="N106" s="14">
        <v>1750</v>
      </c>
      <c r="O106" s="15">
        <f t="shared" ref="O106:O113" si="157">N106*$S$174</f>
        <v>700000</v>
      </c>
      <c r="P106" s="16">
        <f>+J106*N106</f>
        <v>108500</v>
      </c>
      <c r="Q106" s="15">
        <f t="shared" ref="Q106:Q113" si="158">P106*$S$174</f>
        <v>43400000</v>
      </c>
      <c r="S106" s="14">
        <f t="shared" ref="S106:S113" si="159">N106+100</f>
        <v>1850</v>
      </c>
      <c r="T106" s="15">
        <f t="shared" ref="T106:T113" si="160">S106*$S$174</f>
        <v>740000</v>
      </c>
      <c r="U106" s="16">
        <f>+J106*S106</f>
        <v>114700</v>
      </c>
      <c r="V106" s="15">
        <f t="shared" ref="V106:V113" si="161">U106*$S$174</f>
        <v>45880000</v>
      </c>
      <c r="X106" s="14">
        <f>+S106+100</f>
        <v>1950</v>
      </c>
      <c r="Y106" s="15">
        <f t="shared" ref="Y106:Y114" si="162">X106*$S$174</f>
        <v>780000</v>
      </c>
      <c r="Z106" s="15">
        <f>+J106*X106</f>
        <v>120900</v>
      </c>
      <c r="AA106" s="15">
        <f t="shared" ref="AA106:AA113" si="163">Z106*$S$174</f>
        <v>48360000</v>
      </c>
      <c r="AC106" s="14">
        <f>X106+75</f>
        <v>2025</v>
      </c>
      <c r="AD106" s="15">
        <f>AC106*$S$174</f>
        <v>810000</v>
      </c>
      <c r="AE106" s="15">
        <f>G106*AC106+(H106+I106)*AC106/2</f>
        <v>125550</v>
      </c>
      <c r="AF106" s="15">
        <f>AE106*$S$174</f>
        <v>50220000</v>
      </c>
      <c r="AG106" s="192"/>
      <c r="AH106" s="192"/>
      <c r="AI106" s="192"/>
      <c r="AJ106" s="192"/>
    </row>
    <row r="107" spans="2:36" ht="13.8" customHeight="1" x14ac:dyDescent="0.25">
      <c r="B107" s="191"/>
      <c r="C107" s="12">
        <v>334</v>
      </c>
      <c r="D107" s="81" t="s">
        <v>93</v>
      </c>
      <c r="E107" s="12">
        <v>2</v>
      </c>
      <c r="F107" s="86" t="s">
        <v>8</v>
      </c>
      <c r="G107" s="12">
        <v>86.8</v>
      </c>
      <c r="H107" s="12"/>
      <c r="I107" s="12">
        <v>0</v>
      </c>
      <c r="J107" s="12">
        <f t="shared" si="156"/>
        <v>86.8</v>
      </c>
      <c r="L107" s="17" t="s">
        <v>10</v>
      </c>
      <c r="N107" s="14">
        <v>1825</v>
      </c>
      <c r="O107" s="15">
        <f t="shared" si="157"/>
        <v>730000</v>
      </c>
      <c r="P107" s="16">
        <f>+J107*N107</f>
        <v>158410</v>
      </c>
      <c r="Q107" s="15">
        <f t="shared" si="158"/>
        <v>63364000</v>
      </c>
      <c r="S107" s="14">
        <f t="shared" si="159"/>
        <v>1925</v>
      </c>
      <c r="T107" s="15">
        <f t="shared" si="160"/>
        <v>770000</v>
      </c>
      <c r="U107" s="16">
        <f>+J107*S107</f>
        <v>167090</v>
      </c>
      <c r="V107" s="15">
        <f t="shared" si="161"/>
        <v>66836000</v>
      </c>
      <c r="X107" s="14">
        <f t="shared" ref="X107:X113" si="164">+S107+100</f>
        <v>2025</v>
      </c>
      <c r="Y107" s="15">
        <f t="shared" si="162"/>
        <v>810000</v>
      </c>
      <c r="Z107" s="15">
        <f>+J107*X107</f>
        <v>175770</v>
      </c>
      <c r="AA107" s="15">
        <f t="shared" si="163"/>
        <v>70308000</v>
      </c>
      <c r="AC107" s="14">
        <f t="shared" ref="AC107:AC114" si="165">X107+75</f>
        <v>2100</v>
      </c>
      <c r="AD107" s="15">
        <f>AC107*$S$174</f>
        <v>840000</v>
      </c>
      <c r="AE107" s="15">
        <f>G107*AC107+(H107+I107)*AC107/2</f>
        <v>182280</v>
      </c>
      <c r="AF107" s="15">
        <f>AE107*$S$174</f>
        <v>72912000</v>
      </c>
      <c r="AG107" s="192"/>
      <c r="AH107" s="192"/>
      <c r="AI107" s="192"/>
      <c r="AJ107" s="192"/>
    </row>
    <row r="108" spans="2:36" ht="13.8" customHeight="1" x14ac:dyDescent="0.25">
      <c r="B108" s="191"/>
      <c r="C108" s="12">
        <v>335</v>
      </c>
      <c r="D108" s="81" t="s">
        <v>90</v>
      </c>
      <c r="E108" s="12">
        <v>2</v>
      </c>
      <c r="F108" s="86"/>
      <c r="G108" s="12">
        <v>117.9</v>
      </c>
      <c r="H108" s="12"/>
      <c r="I108" s="12"/>
      <c r="J108" s="12">
        <f t="shared" si="156"/>
        <v>117.9</v>
      </c>
      <c r="L108" s="17"/>
      <c r="N108" s="14">
        <v>1825</v>
      </c>
      <c r="O108" s="15">
        <f t="shared" si="157"/>
        <v>730000</v>
      </c>
      <c r="P108" s="16">
        <f t="shared" ref="P108:P109" si="166">+J108*N108</f>
        <v>215167.5</v>
      </c>
      <c r="Q108" s="15">
        <f t="shared" si="158"/>
        <v>86067000</v>
      </c>
      <c r="S108" s="14">
        <f t="shared" si="159"/>
        <v>1925</v>
      </c>
      <c r="T108" s="15">
        <f t="shared" si="160"/>
        <v>770000</v>
      </c>
      <c r="U108" s="16">
        <f t="shared" ref="U108:U109" si="167">+J108*S108</f>
        <v>226957.5</v>
      </c>
      <c r="V108" s="15">
        <f t="shared" si="161"/>
        <v>90783000</v>
      </c>
      <c r="X108" s="14">
        <f t="shared" si="164"/>
        <v>2025</v>
      </c>
      <c r="Y108" s="15">
        <f t="shared" si="162"/>
        <v>810000</v>
      </c>
      <c r="Z108" s="15">
        <f t="shared" ref="Z108:Z109" si="168">+J108*X108</f>
        <v>238747.5</v>
      </c>
      <c r="AA108" s="15">
        <f t="shared" si="163"/>
        <v>95499000</v>
      </c>
      <c r="AC108" s="14"/>
      <c r="AD108" s="15"/>
      <c r="AE108" s="15"/>
      <c r="AF108" s="15"/>
      <c r="AG108" s="22"/>
      <c r="AH108" s="22"/>
      <c r="AI108" s="22"/>
      <c r="AJ108" s="22"/>
    </row>
    <row r="109" spans="2:36" ht="13.8" customHeight="1" x14ac:dyDescent="0.25">
      <c r="B109" s="191"/>
      <c r="C109" s="12">
        <v>336</v>
      </c>
      <c r="D109" s="81" t="s">
        <v>43</v>
      </c>
      <c r="E109" s="12">
        <v>2</v>
      </c>
      <c r="F109" s="86"/>
      <c r="G109" s="12">
        <v>83.1</v>
      </c>
      <c r="H109" s="12"/>
      <c r="I109" s="12"/>
      <c r="J109" s="12">
        <f t="shared" si="156"/>
        <v>83.1</v>
      </c>
      <c r="L109" s="17"/>
      <c r="N109" s="14">
        <v>1825</v>
      </c>
      <c r="O109" s="15">
        <f t="shared" si="157"/>
        <v>730000</v>
      </c>
      <c r="P109" s="16">
        <f t="shared" si="166"/>
        <v>151657.5</v>
      </c>
      <c r="Q109" s="15">
        <f t="shared" si="158"/>
        <v>60663000</v>
      </c>
      <c r="S109" s="14">
        <f t="shared" si="159"/>
        <v>1925</v>
      </c>
      <c r="T109" s="15">
        <f t="shared" si="160"/>
        <v>770000</v>
      </c>
      <c r="U109" s="16">
        <f t="shared" si="167"/>
        <v>159967.5</v>
      </c>
      <c r="V109" s="15">
        <f t="shared" si="161"/>
        <v>63987000</v>
      </c>
      <c r="X109" s="14">
        <f t="shared" si="164"/>
        <v>2025</v>
      </c>
      <c r="Y109" s="15">
        <f t="shared" si="162"/>
        <v>810000</v>
      </c>
      <c r="Z109" s="15">
        <f t="shared" si="168"/>
        <v>168277.5</v>
      </c>
      <c r="AA109" s="15">
        <f t="shared" si="163"/>
        <v>67311000</v>
      </c>
      <c r="AC109" s="14"/>
      <c r="AD109" s="15"/>
      <c r="AE109" s="15"/>
      <c r="AF109" s="15"/>
      <c r="AG109" s="22"/>
      <c r="AH109" s="22"/>
      <c r="AI109" s="22"/>
      <c r="AJ109" s="22"/>
    </row>
    <row r="110" spans="2:36" ht="13.8" customHeight="1" x14ac:dyDescent="0.25">
      <c r="B110" s="191"/>
      <c r="C110" s="12">
        <v>337</v>
      </c>
      <c r="D110" s="81" t="s">
        <v>43</v>
      </c>
      <c r="E110" s="12">
        <v>1</v>
      </c>
      <c r="F110" s="86" t="s">
        <v>8</v>
      </c>
      <c r="G110" s="12">
        <v>62.8</v>
      </c>
      <c r="H110" s="12"/>
      <c r="I110" s="12">
        <v>0</v>
      </c>
      <c r="J110" s="12">
        <f t="shared" si="156"/>
        <v>62.8</v>
      </c>
      <c r="L110" s="17" t="s">
        <v>10</v>
      </c>
      <c r="N110" s="14">
        <v>1825</v>
      </c>
      <c r="O110" s="15">
        <f t="shared" si="157"/>
        <v>730000</v>
      </c>
      <c r="P110" s="16">
        <f>+J110*N110</f>
        <v>114610</v>
      </c>
      <c r="Q110" s="15">
        <f t="shared" si="158"/>
        <v>45844000</v>
      </c>
      <c r="S110" s="14">
        <f t="shared" si="159"/>
        <v>1925</v>
      </c>
      <c r="T110" s="15">
        <f t="shared" si="160"/>
        <v>770000</v>
      </c>
      <c r="U110" s="16">
        <f>+J110*S110</f>
        <v>120890</v>
      </c>
      <c r="V110" s="15">
        <f t="shared" si="161"/>
        <v>48356000</v>
      </c>
      <c r="X110" s="14">
        <f t="shared" si="164"/>
        <v>2025</v>
      </c>
      <c r="Y110" s="15">
        <f t="shared" si="162"/>
        <v>810000</v>
      </c>
      <c r="Z110" s="15">
        <f>+J110*X110</f>
        <v>127170</v>
      </c>
      <c r="AA110" s="15">
        <f t="shared" si="163"/>
        <v>50868000</v>
      </c>
      <c r="AC110" s="14">
        <f t="shared" si="165"/>
        <v>2100</v>
      </c>
      <c r="AD110" s="15">
        <f>AC110*$S$174</f>
        <v>840000</v>
      </c>
      <c r="AE110" s="15">
        <f>G110*AC110+(H110+I110)*AC110/2</f>
        <v>131880</v>
      </c>
      <c r="AF110" s="15">
        <f>AE110*$S$174</f>
        <v>52752000</v>
      </c>
      <c r="AG110" s="192"/>
      <c r="AH110" s="192"/>
      <c r="AI110" s="192"/>
      <c r="AJ110" s="192"/>
    </row>
    <row r="111" spans="2:36" ht="13.8" customHeight="1" x14ac:dyDescent="0.25">
      <c r="B111" s="191"/>
      <c r="C111" s="12">
        <v>338</v>
      </c>
      <c r="D111" s="81" t="s">
        <v>43</v>
      </c>
      <c r="E111" s="12">
        <v>1</v>
      </c>
      <c r="F111" s="86" t="s">
        <v>11</v>
      </c>
      <c r="G111" s="12">
        <v>68.7</v>
      </c>
      <c r="H111" s="12"/>
      <c r="I111" s="12">
        <v>0</v>
      </c>
      <c r="J111" s="12">
        <f t="shared" si="156"/>
        <v>68.7</v>
      </c>
      <c r="L111" s="17" t="s">
        <v>10</v>
      </c>
      <c r="N111" s="14">
        <v>1825</v>
      </c>
      <c r="O111" s="15">
        <f t="shared" si="157"/>
        <v>730000</v>
      </c>
      <c r="P111" s="16">
        <f>+J111*N111</f>
        <v>125377.5</v>
      </c>
      <c r="Q111" s="15">
        <f t="shared" si="158"/>
        <v>50151000</v>
      </c>
      <c r="S111" s="14">
        <f t="shared" si="159"/>
        <v>1925</v>
      </c>
      <c r="T111" s="15">
        <f t="shared" si="160"/>
        <v>770000</v>
      </c>
      <c r="U111" s="16">
        <f>+J111*S111</f>
        <v>132247.5</v>
      </c>
      <c r="V111" s="15">
        <f t="shared" si="161"/>
        <v>52899000</v>
      </c>
      <c r="X111" s="14">
        <f t="shared" si="164"/>
        <v>2025</v>
      </c>
      <c r="Y111" s="15">
        <f t="shared" si="162"/>
        <v>810000</v>
      </c>
      <c r="Z111" s="15">
        <f>+J111*X111</f>
        <v>139117.5</v>
      </c>
      <c r="AA111" s="15">
        <f t="shared" si="163"/>
        <v>55647000</v>
      </c>
      <c r="AC111" s="14">
        <f t="shared" si="165"/>
        <v>2100</v>
      </c>
      <c r="AD111" s="15">
        <f>AC111*$S$174</f>
        <v>840000</v>
      </c>
      <c r="AE111" s="15">
        <f>G111*AC111+(H111+I111)*AC111/2</f>
        <v>144270</v>
      </c>
      <c r="AF111" s="15">
        <f>AE111*$S$174</f>
        <v>57708000</v>
      </c>
      <c r="AG111" s="192"/>
      <c r="AH111" s="192"/>
      <c r="AI111" s="192"/>
      <c r="AJ111" s="192"/>
    </row>
    <row r="112" spans="2:36" ht="13.8" customHeight="1" x14ac:dyDescent="0.25">
      <c r="B112" s="191"/>
      <c r="C112" s="12">
        <v>339</v>
      </c>
      <c r="D112" s="81" t="s">
        <v>93</v>
      </c>
      <c r="E112" s="12">
        <v>1</v>
      </c>
      <c r="F112" s="86"/>
      <c r="G112" s="12">
        <v>71.7</v>
      </c>
      <c r="H112" s="12"/>
      <c r="I112" s="12"/>
      <c r="J112" s="12">
        <f t="shared" si="156"/>
        <v>71.7</v>
      </c>
      <c r="L112" s="17"/>
      <c r="N112" s="14">
        <v>1700</v>
      </c>
      <c r="O112" s="15">
        <f t="shared" si="157"/>
        <v>680000</v>
      </c>
      <c r="P112" s="16">
        <f>+J112*N112</f>
        <v>121890</v>
      </c>
      <c r="Q112" s="15">
        <f t="shared" si="158"/>
        <v>48756000</v>
      </c>
      <c r="S112" s="14">
        <f t="shared" ref="S112" si="169">N112+100</f>
        <v>1800</v>
      </c>
      <c r="T112" s="15">
        <f t="shared" si="160"/>
        <v>720000</v>
      </c>
      <c r="U112" s="16">
        <f>+J112*S112</f>
        <v>129060</v>
      </c>
      <c r="V112" s="15">
        <f t="shared" si="161"/>
        <v>51624000</v>
      </c>
      <c r="X112" s="14">
        <f t="shared" ref="X112" si="170">+S112+100</f>
        <v>1900</v>
      </c>
      <c r="Y112" s="15">
        <f t="shared" si="162"/>
        <v>760000</v>
      </c>
      <c r="Z112" s="15">
        <f>+J112*X112</f>
        <v>136230</v>
      </c>
      <c r="AA112" s="15">
        <f t="shared" si="163"/>
        <v>54492000</v>
      </c>
      <c r="AC112" s="14"/>
      <c r="AD112" s="15"/>
      <c r="AE112" s="15"/>
      <c r="AF112" s="15"/>
      <c r="AG112" s="22"/>
      <c r="AH112" s="22"/>
      <c r="AI112" s="22"/>
      <c r="AJ112" s="22"/>
    </row>
    <row r="113" spans="2:36" ht="14.4" customHeight="1" x14ac:dyDescent="0.25">
      <c r="B113" s="191"/>
      <c r="C113" s="12">
        <v>340</v>
      </c>
      <c r="D113" s="81" t="s">
        <v>93</v>
      </c>
      <c r="E113" s="12">
        <v>1</v>
      </c>
      <c r="F113" s="86" t="s">
        <v>11</v>
      </c>
      <c r="G113" s="12">
        <v>62.6</v>
      </c>
      <c r="H113" s="12"/>
      <c r="I113" s="12">
        <v>0</v>
      </c>
      <c r="J113" s="12">
        <f t="shared" si="156"/>
        <v>62.6</v>
      </c>
      <c r="L113" s="17"/>
      <c r="N113" s="14">
        <v>1750</v>
      </c>
      <c r="O113" s="15">
        <f t="shared" si="157"/>
        <v>700000</v>
      </c>
      <c r="P113" s="16">
        <f>+J113*N113</f>
        <v>109550</v>
      </c>
      <c r="Q113" s="15">
        <f t="shared" si="158"/>
        <v>43820000</v>
      </c>
      <c r="S113" s="14">
        <f t="shared" si="159"/>
        <v>1850</v>
      </c>
      <c r="T113" s="15">
        <f t="shared" si="160"/>
        <v>740000</v>
      </c>
      <c r="U113" s="16">
        <f>+J113*S113</f>
        <v>115810</v>
      </c>
      <c r="V113" s="15">
        <f t="shared" si="161"/>
        <v>46324000</v>
      </c>
      <c r="X113" s="14">
        <f t="shared" si="164"/>
        <v>1950</v>
      </c>
      <c r="Y113" s="15">
        <f t="shared" si="162"/>
        <v>780000</v>
      </c>
      <c r="Z113" s="15">
        <f>+J113*X113</f>
        <v>122070</v>
      </c>
      <c r="AA113" s="15">
        <f t="shared" si="163"/>
        <v>48828000</v>
      </c>
      <c r="AC113" s="14">
        <f t="shared" si="165"/>
        <v>2025</v>
      </c>
      <c r="AD113" s="15">
        <f>AC113*$S$174</f>
        <v>810000</v>
      </c>
      <c r="AE113" s="15">
        <f>G113*AC113+(H113+I113)*AC113/2</f>
        <v>126765</v>
      </c>
      <c r="AF113" s="15">
        <f>AE113*$S$174</f>
        <v>50706000</v>
      </c>
      <c r="AG113" s="22"/>
      <c r="AH113" s="22"/>
      <c r="AI113" s="22"/>
      <c r="AJ113" s="22"/>
    </row>
    <row r="114" spans="2:36" x14ac:dyDescent="0.25">
      <c r="C114" s="18"/>
      <c r="D114" s="82"/>
      <c r="E114" s="18"/>
      <c r="F114" s="87"/>
      <c r="G114" s="19">
        <f>SUM(G106:G113)</f>
        <v>615.60000000000014</v>
      </c>
      <c r="H114" s="19">
        <f>SUM(H106:I113)</f>
        <v>0</v>
      </c>
      <c r="I114" s="19">
        <f>SUM(I106:I111)</f>
        <v>0</v>
      </c>
      <c r="J114" s="19">
        <f>SUM(J106:J113)</f>
        <v>615.60000000000014</v>
      </c>
      <c r="N114" s="104">
        <f>+P114/J114</f>
        <v>1795.260721247563</v>
      </c>
      <c r="O114" s="20"/>
      <c r="P114" s="21">
        <f>SUM(P106:P113)</f>
        <v>1105162.5</v>
      </c>
      <c r="Q114" s="21">
        <f>SUM(Q106:Q113)</f>
        <v>442065000</v>
      </c>
      <c r="S114" s="104">
        <f>+U114/J114</f>
        <v>1895.260721247563</v>
      </c>
      <c r="T114" s="20"/>
      <c r="U114" s="21">
        <f>SUM(U106:U113)</f>
        <v>1166722.5</v>
      </c>
      <c r="V114" s="21">
        <f>SUM(V106:V113)</f>
        <v>466689000</v>
      </c>
      <c r="X114" s="104">
        <f>+Z114/J114</f>
        <v>1995.260721247563</v>
      </c>
      <c r="Y114" s="20">
        <f t="shared" si="162"/>
        <v>798104.28849902516</v>
      </c>
      <c r="Z114" s="21">
        <f>SUM(Z106:Z113)</f>
        <v>1228282.5</v>
      </c>
      <c r="AA114" s="21">
        <f>SUM(AA106:AA113)</f>
        <v>491313000</v>
      </c>
      <c r="AC114" s="2">
        <f t="shared" si="165"/>
        <v>2070.2607212475632</v>
      </c>
      <c r="AD114" s="20">
        <f>AC114*$S$174</f>
        <v>828104.28849902528</v>
      </c>
      <c r="AE114" s="21">
        <f>SUM(AE106:AE113)</f>
        <v>710745</v>
      </c>
      <c r="AF114" s="21">
        <f>SUM(AF106:AF113)</f>
        <v>284298000</v>
      </c>
      <c r="AG114" s="193"/>
      <c r="AH114" s="193"/>
      <c r="AI114" s="193"/>
      <c r="AJ114" s="193"/>
    </row>
    <row r="115" spans="2:36" x14ac:dyDescent="0.25">
      <c r="C115" s="18"/>
      <c r="D115" s="82"/>
      <c r="E115" s="18"/>
      <c r="F115" s="87"/>
      <c r="G115" s="19"/>
      <c r="H115" s="19"/>
      <c r="I115" s="19"/>
      <c r="J115" s="19"/>
      <c r="N115" s="104"/>
      <c r="O115" s="20"/>
      <c r="P115" s="21"/>
      <c r="Q115" s="21"/>
      <c r="S115" s="104"/>
      <c r="T115" s="20"/>
      <c r="U115" s="21"/>
      <c r="V115" s="21"/>
      <c r="X115" s="104"/>
      <c r="Y115" s="20"/>
      <c r="Z115" s="21"/>
      <c r="AA115" s="21"/>
      <c r="AC115" s="2"/>
      <c r="AD115" s="20"/>
      <c r="AE115" s="21"/>
      <c r="AF115" s="21"/>
      <c r="AG115" s="2"/>
      <c r="AH115" s="2"/>
      <c r="AI115" s="2"/>
      <c r="AJ115" s="2"/>
    </row>
    <row r="116" spans="2:36" ht="13.8" customHeight="1" x14ac:dyDescent="0.25">
      <c r="B116" s="191">
        <v>13</v>
      </c>
      <c r="C116" s="12">
        <v>341</v>
      </c>
      <c r="D116" s="81" t="s">
        <v>93</v>
      </c>
      <c r="E116" s="12">
        <v>1</v>
      </c>
      <c r="F116" s="86" t="s">
        <v>11</v>
      </c>
      <c r="G116" s="12">
        <v>62</v>
      </c>
      <c r="H116" s="12"/>
      <c r="I116" s="12">
        <v>0</v>
      </c>
      <c r="J116" s="12">
        <f t="shared" ref="J116:J123" si="171">G116+H116</f>
        <v>62</v>
      </c>
      <c r="L116" s="13" t="s">
        <v>9</v>
      </c>
      <c r="N116" s="14">
        <v>1750</v>
      </c>
      <c r="O116" s="15">
        <f t="shared" ref="O116:O123" si="172">N116*$S$174</f>
        <v>700000</v>
      </c>
      <c r="P116" s="16">
        <f>+J116*N116</f>
        <v>108500</v>
      </c>
      <c r="Q116" s="15">
        <f t="shared" ref="Q116:Q123" si="173">P116*$S$174</f>
        <v>43400000</v>
      </c>
      <c r="S116" s="14">
        <f t="shared" ref="S116:S123" si="174">N116+100</f>
        <v>1850</v>
      </c>
      <c r="T116" s="15">
        <f t="shared" ref="T116:T123" si="175">S116*$S$174</f>
        <v>740000</v>
      </c>
      <c r="U116" s="16">
        <f>+J116*S116</f>
        <v>114700</v>
      </c>
      <c r="V116" s="15">
        <f t="shared" ref="V116:V123" si="176">U116*$S$174</f>
        <v>45880000</v>
      </c>
      <c r="X116" s="14">
        <f>+S116+100</f>
        <v>1950</v>
      </c>
      <c r="Y116" s="15">
        <f t="shared" ref="Y116:Y124" si="177">X116*$S$174</f>
        <v>780000</v>
      </c>
      <c r="Z116" s="15">
        <f>+J116*X116</f>
        <v>120900</v>
      </c>
      <c r="AA116" s="15">
        <f t="shared" ref="AA116:AA123" si="178">Z116*$S$174</f>
        <v>48360000</v>
      </c>
      <c r="AC116" s="14">
        <f>X116+75</f>
        <v>2025</v>
      </c>
      <c r="AD116" s="15">
        <f>AC116*$S$174</f>
        <v>810000</v>
      </c>
      <c r="AE116" s="15">
        <f>G116*AC116+(H116+I116)*AC116/2</f>
        <v>125550</v>
      </c>
      <c r="AF116" s="15">
        <f>AE116*$S$174</f>
        <v>50220000</v>
      </c>
      <c r="AG116" s="192"/>
      <c r="AH116" s="192"/>
      <c r="AI116" s="192"/>
      <c r="AJ116" s="192"/>
    </row>
    <row r="117" spans="2:36" ht="13.8" customHeight="1" x14ac:dyDescent="0.25">
      <c r="B117" s="191"/>
      <c r="C117" s="12">
        <v>342</v>
      </c>
      <c r="D117" s="81" t="s">
        <v>93</v>
      </c>
      <c r="E117" s="12">
        <v>2</v>
      </c>
      <c r="F117" s="86" t="s">
        <v>8</v>
      </c>
      <c r="G117" s="12">
        <v>86.8</v>
      </c>
      <c r="H117" s="12"/>
      <c r="I117" s="12">
        <v>0</v>
      </c>
      <c r="J117" s="12">
        <f t="shared" si="171"/>
        <v>86.8</v>
      </c>
      <c r="L117" s="17" t="s">
        <v>10</v>
      </c>
      <c r="N117" s="14">
        <v>1825</v>
      </c>
      <c r="O117" s="15">
        <f t="shared" si="172"/>
        <v>730000</v>
      </c>
      <c r="P117" s="16">
        <f>+J117*N117</f>
        <v>158410</v>
      </c>
      <c r="Q117" s="15">
        <f t="shared" si="173"/>
        <v>63364000</v>
      </c>
      <c r="S117" s="14">
        <f t="shared" si="174"/>
        <v>1925</v>
      </c>
      <c r="T117" s="15">
        <f t="shared" si="175"/>
        <v>770000</v>
      </c>
      <c r="U117" s="16">
        <f>+J117*S117</f>
        <v>167090</v>
      </c>
      <c r="V117" s="15">
        <f t="shared" si="176"/>
        <v>66836000</v>
      </c>
      <c r="X117" s="14">
        <f t="shared" ref="X117:X123" si="179">+S117+100</f>
        <v>2025</v>
      </c>
      <c r="Y117" s="15">
        <f t="shared" si="177"/>
        <v>810000</v>
      </c>
      <c r="Z117" s="15">
        <f>+J117*X117</f>
        <v>175770</v>
      </c>
      <c r="AA117" s="15">
        <f t="shared" si="178"/>
        <v>70308000</v>
      </c>
      <c r="AC117" s="14">
        <f t="shared" ref="AC117:AC124" si="180">X117+75</f>
        <v>2100</v>
      </c>
      <c r="AD117" s="15">
        <f>AC117*$S$174</f>
        <v>840000</v>
      </c>
      <c r="AE117" s="15">
        <f>G117*AC117+(H117+I117)*AC117/2</f>
        <v>182280</v>
      </c>
      <c r="AF117" s="15">
        <f>AE117*$S$174</f>
        <v>72912000</v>
      </c>
      <c r="AG117" s="192"/>
      <c r="AH117" s="192"/>
      <c r="AI117" s="192"/>
      <c r="AJ117" s="192"/>
    </row>
    <row r="118" spans="2:36" ht="13.8" customHeight="1" x14ac:dyDescent="0.25">
      <c r="B118" s="191"/>
      <c r="C118" s="12">
        <v>343</v>
      </c>
      <c r="D118" s="81" t="s">
        <v>90</v>
      </c>
      <c r="E118" s="12">
        <v>2</v>
      </c>
      <c r="F118" s="86"/>
      <c r="G118" s="12">
        <v>117.9</v>
      </c>
      <c r="H118" s="12"/>
      <c r="I118" s="12"/>
      <c r="J118" s="12">
        <f t="shared" si="171"/>
        <v>117.9</v>
      </c>
      <c r="L118" s="17"/>
      <c r="N118" s="14">
        <v>1825</v>
      </c>
      <c r="O118" s="15">
        <f t="shared" si="172"/>
        <v>730000</v>
      </c>
      <c r="P118" s="16">
        <f t="shared" ref="P118:P119" si="181">+J118*N118</f>
        <v>215167.5</v>
      </c>
      <c r="Q118" s="15">
        <f t="shared" si="173"/>
        <v>86067000</v>
      </c>
      <c r="S118" s="14">
        <f t="shared" si="174"/>
        <v>1925</v>
      </c>
      <c r="T118" s="15">
        <f t="shared" si="175"/>
        <v>770000</v>
      </c>
      <c r="U118" s="16">
        <f t="shared" ref="U118:U119" si="182">+J118*S118</f>
        <v>226957.5</v>
      </c>
      <c r="V118" s="15">
        <f t="shared" si="176"/>
        <v>90783000</v>
      </c>
      <c r="X118" s="14">
        <f t="shared" si="179"/>
        <v>2025</v>
      </c>
      <c r="Y118" s="15">
        <f t="shared" si="177"/>
        <v>810000</v>
      </c>
      <c r="Z118" s="15">
        <f t="shared" ref="Z118:Z119" si="183">+J118*X118</f>
        <v>238747.5</v>
      </c>
      <c r="AA118" s="15">
        <f t="shared" si="178"/>
        <v>95499000</v>
      </c>
      <c r="AC118" s="14"/>
      <c r="AD118" s="15"/>
      <c r="AE118" s="15"/>
      <c r="AF118" s="15"/>
      <c r="AG118" s="22"/>
      <c r="AH118" s="22"/>
      <c r="AI118" s="22"/>
      <c r="AJ118" s="22"/>
    </row>
    <row r="119" spans="2:36" ht="13.8" customHeight="1" x14ac:dyDescent="0.25">
      <c r="B119" s="191"/>
      <c r="C119" s="12">
        <v>344</v>
      </c>
      <c r="D119" s="81" t="s">
        <v>43</v>
      </c>
      <c r="E119" s="12">
        <v>2</v>
      </c>
      <c r="F119" s="86"/>
      <c r="G119" s="12">
        <v>83.1</v>
      </c>
      <c r="H119" s="12"/>
      <c r="I119" s="12"/>
      <c r="J119" s="12">
        <f t="shared" si="171"/>
        <v>83.1</v>
      </c>
      <c r="L119" s="17"/>
      <c r="N119" s="14">
        <v>1825</v>
      </c>
      <c r="O119" s="15">
        <f t="shared" si="172"/>
        <v>730000</v>
      </c>
      <c r="P119" s="16">
        <f t="shared" si="181"/>
        <v>151657.5</v>
      </c>
      <c r="Q119" s="15">
        <f t="shared" si="173"/>
        <v>60663000</v>
      </c>
      <c r="S119" s="14">
        <f t="shared" si="174"/>
        <v>1925</v>
      </c>
      <c r="T119" s="15">
        <f t="shared" si="175"/>
        <v>770000</v>
      </c>
      <c r="U119" s="16">
        <f t="shared" si="182"/>
        <v>159967.5</v>
      </c>
      <c r="V119" s="15">
        <f t="shared" si="176"/>
        <v>63987000</v>
      </c>
      <c r="X119" s="14">
        <f t="shared" si="179"/>
        <v>2025</v>
      </c>
      <c r="Y119" s="15">
        <f t="shared" si="177"/>
        <v>810000</v>
      </c>
      <c r="Z119" s="15">
        <f t="shared" si="183"/>
        <v>168277.5</v>
      </c>
      <c r="AA119" s="15">
        <f t="shared" si="178"/>
        <v>67311000</v>
      </c>
      <c r="AC119" s="14"/>
      <c r="AD119" s="15"/>
      <c r="AE119" s="15"/>
      <c r="AF119" s="15"/>
      <c r="AG119" s="22"/>
      <c r="AH119" s="22"/>
      <c r="AI119" s="22"/>
      <c r="AJ119" s="22"/>
    </row>
    <row r="120" spans="2:36" ht="13.8" customHeight="1" x14ac:dyDescent="0.25">
      <c r="B120" s="191"/>
      <c r="C120" s="12">
        <v>345</v>
      </c>
      <c r="D120" s="81" t="s">
        <v>43</v>
      </c>
      <c r="E120" s="12">
        <v>1</v>
      </c>
      <c r="F120" s="86" t="s">
        <v>8</v>
      </c>
      <c r="G120" s="12">
        <v>62.8</v>
      </c>
      <c r="H120" s="12"/>
      <c r="I120" s="12">
        <v>0</v>
      </c>
      <c r="J120" s="12">
        <f t="shared" si="171"/>
        <v>62.8</v>
      </c>
      <c r="L120" s="17" t="s">
        <v>10</v>
      </c>
      <c r="N120" s="14">
        <v>1825</v>
      </c>
      <c r="O120" s="15">
        <f t="shared" si="172"/>
        <v>730000</v>
      </c>
      <c r="P120" s="16">
        <f>+J120*N120</f>
        <v>114610</v>
      </c>
      <c r="Q120" s="15">
        <f t="shared" si="173"/>
        <v>45844000</v>
      </c>
      <c r="S120" s="14">
        <f t="shared" si="174"/>
        <v>1925</v>
      </c>
      <c r="T120" s="15">
        <f t="shared" si="175"/>
        <v>770000</v>
      </c>
      <c r="U120" s="16">
        <f>+J120*S120</f>
        <v>120890</v>
      </c>
      <c r="V120" s="15">
        <f t="shared" si="176"/>
        <v>48356000</v>
      </c>
      <c r="X120" s="14">
        <f t="shared" si="179"/>
        <v>2025</v>
      </c>
      <c r="Y120" s="15">
        <f t="shared" si="177"/>
        <v>810000</v>
      </c>
      <c r="Z120" s="15">
        <f>+J120*X120</f>
        <v>127170</v>
      </c>
      <c r="AA120" s="15">
        <f t="shared" si="178"/>
        <v>50868000</v>
      </c>
      <c r="AC120" s="14">
        <f t="shared" si="180"/>
        <v>2100</v>
      </c>
      <c r="AD120" s="15">
        <f>AC120*$S$174</f>
        <v>840000</v>
      </c>
      <c r="AE120" s="15">
        <f>G120*AC120+(H120+I120)*AC120/2</f>
        <v>131880</v>
      </c>
      <c r="AF120" s="15">
        <f>AE120*$S$174</f>
        <v>52752000</v>
      </c>
      <c r="AG120" s="192"/>
      <c r="AH120" s="192"/>
      <c r="AI120" s="192"/>
      <c r="AJ120" s="192"/>
    </row>
    <row r="121" spans="2:36" ht="13.8" customHeight="1" x14ac:dyDescent="0.25">
      <c r="B121" s="191"/>
      <c r="C121" s="12">
        <v>346</v>
      </c>
      <c r="D121" s="81" t="s">
        <v>43</v>
      </c>
      <c r="E121" s="12">
        <v>1</v>
      </c>
      <c r="F121" s="86" t="s">
        <v>11</v>
      </c>
      <c r="G121" s="12">
        <v>68.7</v>
      </c>
      <c r="H121" s="12"/>
      <c r="I121" s="12">
        <v>0</v>
      </c>
      <c r="J121" s="12">
        <f t="shared" si="171"/>
        <v>68.7</v>
      </c>
      <c r="L121" s="17" t="s">
        <v>10</v>
      </c>
      <c r="N121" s="14">
        <v>1825</v>
      </c>
      <c r="O121" s="15">
        <f t="shared" si="172"/>
        <v>730000</v>
      </c>
      <c r="P121" s="16">
        <f>+J121*N121</f>
        <v>125377.5</v>
      </c>
      <c r="Q121" s="15">
        <f t="shared" si="173"/>
        <v>50151000</v>
      </c>
      <c r="S121" s="14">
        <f t="shared" si="174"/>
        <v>1925</v>
      </c>
      <c r="T121" s="15">
        <f t="shared" si="175"/>
        <v>770000</v>
      </c>
      <c r="U121" s="16">
        <f>+J121*S121</f>
        <v>132247.5</v>
      </c>
      <c r="V121" s="15">
        <f t="shared" si="176"/>
        <v>52899000</v>
      </c>
      <c r="X121" s="14">
        <f t="shared" si="179"/>
        <v>2025</v>
      </c>
      <c r="Y121" s="15">
        <f t="shared" si="177"/>
        <v>810000</v>
      </c>
      <c r="Z121" s="15">
        <f>+J121*X121</f>
        <v>139117.5</v>
      </c>
      <c r="AA121" s="15">
        <f t="shared" si="178"/>
        <v>55647000</v>
      </c>
      <c r="AC121" s="14">
        <f t="shared" si="180"/>
        <v>2100</v>
      </c>
      <c r="AD121" s="15">
        <f>AC121*$S$174</f>
        <v>840000</v>
      </c>
      <c r="AE121" s="15">
        <f>G121*AC121+(H121+I121)*AC121/2</f>
        <v>144270</v>
      </c>
      <c r="AF121" s="15">
        <f>AE121*$S$174</f>
        <v>57708000</v>
      </c>
      <c r="AG121" s="192"/>
      <c r="AH121" s="192"/>
      <c r="AI121" s="192"/>
      <c r="AJ121" s="192"/>
    </row>
    <row r="122" spans="2:36" ht="13.8" customHeight="1" x14ac:dyDescent="0.25">
      <c r="B122" s="191"/>
      <c r="C122" s="12">
        <v>347</v>
      </c>
      <c r="D122" s="81" t="s">
        <v>93</v>
      </c>
      <c r="E122" s="12">
        <v>1</v>
      </c>
      <c r="F122" s="86"/>
      <c r="G122" s="12">
        <v>71.7</v>
      </c>
      <c r="H122" s="12"/>
      <c r="I122" s="12"/>
      <c r="J122" s="12">
        <f t="shared" si="171"/>
        <v>71.7</v>
      </c>
      <c r="L122" s="17"/>
      <c r="N122" s="14">
        <v>1700</v>
      </c>
      <c r="O122" s="15">
        <f t="shared" si="172"/>
        <v>680000</v>
      </c>
      <c r="P122" s="16">
        <f>+J122*N122</f>
        <v>121890</v>
      </c>
      <c r="Q122" s="15">
        <f t="shared" si="173"/>
        <v>48756000</v>
      </c>
      <c r="S122" s="14">
        <f t="shared" ref="S122" si="184">N122+100</f>
        <v>1800</v>
      </c>
      <c r="T122" s="15">
        <f t="shared" si="175"/>
        <v>720000</v>
      </c>
      <c r="U122" s="16">
        <f>+J122*S122</f>
        <v>129060</v>
      </c>
      <c r="V122" s="15">
        <f t="shared" si="176"/>
        <v>51624000</v>
      </c>
      <c r="X122" s="14">
        <f t="shared" ref="X122" si="185">+S122+100</f>
        <v>1900</v>
      </c>
      <c r="Y122" s="15">
        <f t="shared" si="177"/>
        <v>760000</v>
      </c>
      <c r="Z122" s="15">
        <f>+J122*X122</f>
        <v>136230</v>
      </c>
      <c r="AA122" s="15">
        <f t="shared" si="178"/>
        <v>54492000</v>
      </c>
      <c r="AC122" s="14"/>
      <c r="AD122" s="15"/>
      <c r="AE122" s="15"/>
      <c r="AF122" s="15"/>
      <c r="AG122" s="22"/>
      <c r="AH122" s="22"/>
      <c r="AI122" s="22"/>
      <c r="AJ122" s="22"/>
    </row>
    <row r="123" spans="2:36" ht="14.4" customHeight="1" x14ac:dyDescent="0.25">
      <c r="B123" s="191"/>
      <c r="C123" s="12">
        <v>348</v>
      </c>
      <c r="D123" s="81" t="s">
        <v>93</v>
      </c>
      <c r="E123" s="12">
        <v>1</v>
      </c>
      <c r="F123" s="86" t="s">
        <v>11</v>
      </c>
      <c r="G123" s="12">
        <v>62.6</v>
      </c>
      <c r="H123" s="12"/>
      <c r="I123" s="12">
        <v>0</v>
      </c>
      <c r="J123" s="12">
        <f t="shared" si="171"/>
        <v>62.6</v>
      </c>
      <c r="L123" s="17"/>
      <c r="N123" s="14">
        <v>1750</v>
      </c>
      <c r="O123" s="15">
        <f t="shared" si="172"/>
        <v>700000</v>
      </c>
      <c r="P123" s="16">
        <f>+J123*N123</f>
        <v>109550</v>
      </c>
      <c r="Q123" s="15">
        <f t="shared" si="173"/>
        <v>43820000</v>
      </c>
      <c r="S123" s="14">
        <f t="shared" si="174"/>
        <v>1850</v>
      </c>
      <c r="T123" s="15">
        <f t="shared" si="175"/>
        <v>740000</v>
      </c>
      <c r="U123" s="16">
        <f>+J123*S123</f>
        <v>115810</v>
      </c>
      <c r="V123" s="15">
        <f t="shared" si="176"/>
        <v>46324000</v>
      </c>
      <c r="X123" s="14">
        <f t="shared" si="179"/>
        <v>1950</v>
      </c>
      <c r="Y123" s="15">
        <f t="shared" si="177"/>
        <v>780000</v>
      </c>
      <c r="Z123" s="15">
        <f>+J123*X123</f>
        <v>122070</v>
      </c>
      <c r="AA123" s="15">
        <f t="shared" si="178"/>
        <v>48828000</v>
      </c>
      <c r="AC123" s="14">
        <f t="shared" si="180"/>
        <v>2025</v>
      </c>
      <c r="AD123" s="15">
        <f>AC123*$S$174</f>
        <v>810000</v>
      </c>
      <c r="AE123" s="15">
        <f>G123*AC123+(H123+I123)*AC123/2</f>
        <v>126765</v>
      </c>
      <c r="AF123" s="15">
        <f>AE123*$S$174</f>
        <v>50706000</v>
      </c>
      <c r="AG123" s="22"/>
      <c r="AH123" s="22"/>
      <c r="AI123" s="22"/>
      <c r="AJ123" s="22"/>
    </row>
    <row r="124" spans="2:36" x14ac:dyDescent="0.25">
      <c r="C124" s="18"/>
      <c r="D124" s="82"/>
      <c r="E124" s="18"/>
      <c r="F124" s="87"/>
      <c r="G124" s="19">
        <f>SUM(G116:G123)</f>
        <v>615.60000000000014</v>
      </c>
      <c r="H124" s="19">
        <f>SUM(H116:I123)</f>
        <v>0</v>
      </c>
      <c r="I124" s="19">
        <f>SUM(I116:I121)</f>
        <v>0</v>
      </c>
      <c r="J124" s="19">
        <f>SUM(J116:J123)</f>
        <v>615.60000000000014</v>
      </c>
      <c r="N124" s="104">
        <f>+P124/J124</f>
        <v>1795.260721247563</v>
      </c>
      <c r="O124" s="20"/>
      <c r="P124" s="21">
        <f>SUM(P116:P123)</f>
        <v>1105162.5</v>
      </c>
      <c r="Q124" s="21">
        <f>SUM(Q116:Q123)</f>
        <v>442065000</v>
      </c>
      <c r="S124" s="104">
        <f>+U124/J124</f>
        <v>1895.260721247563</v>
      </c>
      <c r="T124" s="20"/>
      <c r="U124" s="21">
        <f>SUM(U116:U123)</f>
        <v>1166722.5</v>
      </c>
      <c r="V124" s="21">
        <f>SUM(V116:V123)</f>
        <v>466689000</v>
      </c>
      <c r="X124" s="104">
        <f>+Z124/J124</f>
        <v>1995.260721247563</v>
      </c>
      <c r="Y124" s="20">
        <f t="shared" si="177"/>
        <v>798104.28849902516</v>
      </c>
      <c r="Z124" s="21">
        <f>SUM(Z116:Z123)</f>
        <v>1228282.5</v>
      </c>
      <c r="AA124" s="21">
        <f>SUM(AA116:AA123)</f>
        <v>491313000</v>
      </c>
      <c r="AC124" s="2">
        <f t="shared" si="180"/>
        <v>2070.2607212475632</v>
      </c>
      <c r="AD124" s="20">
        <f>AC124*$S$174</f>
        <v>828104.28849902528</v>
      </c>
      <c r="AE124" s="21">
        <f>SUM(AE116:AE123)</f>
        <v>710745</v>
      </c>
      <c r="AF124" s="21">
        <f>SUM(AF116:AF123)</f>
        <v>284298000</v>
      </c>
      <c r="AG124" s="193"/>
      <c r="AH124" s="193"/>
      <c r="AI124" s="193"/>
      <c r="AJ124" s="193"/>
    </row>
    <row r="125" spans="2:36" x14ac:dyDescent="0.25">
      <c r="C125" s="18"/>
      <c r="D125" s="82"/>
      <c r="E125" s="18"/>
      <c r="F125" s="87"/>
      <c r="G125" s="19"/>
      <c r="H125" s="19"/>
      <c r="I125" s="19"/>
      <c r="J125" s="19"/>
      <c r="N125" s="104"/>
      <c r="O125" s="20"/>
      <c r="P125" s="21"/>
      <c r="Q125" s="21"/>
      <c r="S125" s="104"/>
      <c r="T125" s="20"/>
      <c r="U125" s="21"/>
      <c r="V125" s="21"/>
      <c r="X125" s="104"/>
      <c r="Y125" s="20"/>
      <c r="Z125" s="21"/>
      <c r="AA125" s="21"/>
      <c r="AC125" s="2"/>
      <c r="AD125" s="20"/>
      <c r="AE125" s="21"/>
      <c r="AF125" s="21"/>
      <c r="AG125" s="2"/>
      <c r="AH125" s="2"/>
      <c r="AI125" s="2"/>
      <c r="AJ125" s="2"/>
    </row>
    <row r="126" spans="2:36" ht="13.8" customHeight="1" x14ac:dyDescent="0.25">
      <c r="B126" s="191">
        <v>14</v>
      </c>
      <c r="C126" s="12">
        <v>349</v>
      </c>
      <c r="D126" s="81" t="s">
        <v>93</v>
      </c>
      <c r="E126" s="12">
        <v>1</v>
      </c>
      <c r="F126" s="86" t="s">
        <v>11</v>
      </c>
      <c r="G126" s="12">
        <v>62</v>
      </c>
      <c r="H126" s="12"/>
      <c r="I126" s="12">
        <v>0</v>
      </c>
      <c r="J126" s="12">
        <f t="shared" ref="J126:J133" si="186">G126+H126</f>
        <v>62</v>
      </c>
      <c r="L126" s="13" t="s">
        <v>9</v>
      </c>
      <c r="N126" s="14">
        <v>1800</v>
      </c>
      <c r="O126" s="15">
        <f t="shared" ref="O126:O133" si="187">N126*$S$174</f>
        <v>720000</v>
      </c>
      <c r="P126" s="16">
        <f>+J126*N126</f>
        <v>111600</v>
      </c>
      <c r="Q126" s="15">
        <f t="shared" ref="Q126:Q133" si="188">P126*$S$174</f>
        <v>44640000</v>
      </c>
      <c r="S126" s="14">
        <f t="shared" ref="S126:S133" si="189">N126+100</f>
        <v>1900</v>
      </c>
      <c r="T126" s="15">
        <f t="shared" ref="T126:T133" si="190">S126*$S$174</f>
        <v>760000</v>
      </c>
      <c r="U126" s="16">
        <f>+J126*S126</f>
        <v>117800</v>
      </c>
      <c r="V126" s="15">
        <f t="shared" ref="V126:V133" si="191">U126*$S$174</f>
        <v>47120000</v>
      </c>
      <c r="X126" s="14">
        <f>+S126+100</f>
        <v>2000</v>
      </c>
      <c r="Y126" s="15">
        <f t="shared" ref="Y126:Y134" si="192">X126*$S$174</f>
        <v>800000</v>
      </c>
      <c r="Z126" s="15">
        <f>+J126*X126</f>
        <v>124000</v>
      </c>
      <c r="AA126" s="15">
        <f t="shared" ref="AA126:AA133" si="193">Z126*$S$174</f>
        <v>49600000</v>
      </c>
      <c r="AC126" s="14">
        <f>X126+75</f>
        <v>2075</v>
      </c>
      <c r="AD126" s="15">
        <f>AC126*$S$174</f>
        <v>830000</v>
      </c>
      <c r="AE126" s="15">
        <f>G126*AC126+(H126+I126)*AC126/2</f>
        <v>128650</v>
      </c>
      <c r="AF126" s="15">
        <f>AE126*$S$174</f>
        <v>51460000</v>
      </c>
      <c r="AG126" s="192"/>
      <c r="AH126" s="192"/>
      <c r="AI126" s="192"/>
      <c r="AJ126" s="192"/>
    </row>
    <row r="127" spans="2:36" ht="13.8" customHeight="1" x14ac:dyDescent="0.25">
      <c r="B127" s="191"/>
      <c r="C127" s="12">
        <v>350</v>
      </c>
      <c r="D127" s="81" t="s">
        <v>93</v>
      </c>
      <c r="E127" s="12">
        <v>2</v>
      </c>
      <c r="F127" s="86" t="s">
        <v>8</v>
      </c>
      <c r="G127" s="12">
        <v>86.8</v>
      </c>
      <c r="H127" s="12"/>
      <c r="I127" s="12">
        <v>0</v>
      </c>
      <c r="J127" s="12">
        <f t="shared" si="186"/>
        <v>86.8</v>
      </c>
      <c r="L127" s="17" t="s">
        <v>10</v>
      </c>
      <c r="N127" s="14">
        <v>1875</v>
      </c>
      <c r="O127" s="15">
        <f t="shared" si="187"/>
        <v>750000</v>
      </c>
      <c r="P127" s="16">
        <f>+J127*N127</f>
        <v>162750</v>
      </c>
      <c r="Q127" s="15">
        <f t="shared" si="188"/>
        <v>65100000</v>
      </c>
      <c r="S127" s="14">
        <f t="shared" si="189"/>
        <v>1975</v>
      </c>
      <c r="T127" s="15">
        <f t="shared" si="190"/>
        <v>790000</v>
      </c>
      <c r="U127" s="16">
        <f>+J127*S127</f>
        <v>171430</v>
      </c>
      <c r="V127" s="15">
        <f t="shared" si="191"/>
        <v>68572000</v>
      </c>
      <c r="X127" s="14">
        <f t="shared" ref="X127:X133" si="194">+S127+100</f>
        <v>2075</v>
      </c>
      <c r="Y127" s="15">
        <f t="shared" si="192"/>
        <v>830000</v>
      </c>
      <c r="Z127" s="15">
        <f>+J127*X127</f>
        <v>180110</v>
      </c>
      <c r="AA127" s="15">
        <f t="shared" si="193"/>
        <v>72044000</v>
      </c>
      <c r="AC127" s="14">
        <f t="shared" ref="AC127:AC134" si="195">X127+75</f>
        <v>2150</v>
      </c>
      <c r="AD127" s="15">
        <f>AC127*$S$174</f>
        <v>860000</v>
      </c>
      <c r="AE127" s="15">
        <f>G127*AC127+(H127+I127)*AC127/2</f>
        <v>186620</v>
      </c>
      <c r="AF127" s="15">
        <f>AE127*$S$174</f>
        <v>74648000</v>
      </c>
      <c r="AG127" s="192"/>
      <c r="AH127" s="192"/>
      <c r="AI127" s="192"/>
      <c r="AJ127" s="192"/>
    </row>
    <row r="128" spans="2:36" ht="13.8" customHeight="1" x14ac:dyDescent="0.25">
      <c r="B128" s="191"/>
      <c r="C128" s="12">
        <v>351</v>
      </c>
      <c r="D128" s="81" t="s">
        <v>90</v>
      </c>
      <c r="E128" s="12">
        <v>2</v>
      </c>
      <c r="F128" s="86"/>
      <c r="G128" s="12">
        <v>117.9</v>
      </c>
      <c r="H128" s="12"/>
      <c r="I128" s="12"/>
      <c r="J128" s="12">
        <f t="shared" si="186"/>
        <v>117.9</v>
      </c>
      <c r="L128" s="17"/>
      <c r="N128" s="14">
        <v>1875</v>
      </c>
      <c r="O128" s="15">
        <f t="shared" si="187"/>
        <v>750000</v>
      </c>
      <c r="P128" s="16">
        <f t="shared" ref="P128:P129" si="196">+J128*N128</f>
        <v>221062.5</v>
      </c>
      <c r="Q128" s="15">
        <f t="shared" si="188"/>
        <v>88425000</v>
      </c>
      <c r="S128" s="14">
        <f t="shared" si="189"/>
        <v>1975</v>
      </c>
      <c r="T128" s="15">
        <f t="shared" si="190"/>
        <v>790000</v>
      </c>
      <c r="U128" s="16">
        <f t="shared" ref="U128:U129" si="197">+J128*S128</f>
        <v>232852.5</v>
      </c>
      <c r="V128" s="15">
        <f t="shared" si="191"/>
        <v>93141000</v>
      </c>
      <c r="X128" s="14">
        <f t="shared" si="194"/>
        <v>2075</v>
      </c>
      <c r="Y128" s="15">
        <f t="shared" si="192"/>
        <v>830000</v>
      </c>
      <c r="Z128" s="15">
        <f t="shared" ref="Z128:Z129" si="198">+J128*X128</f>
        <v>244642.5</v>
      </c>
      <c r="AA128" s="15">
        <f t="shared" si="193"/>
        <v>97857000</v>
      </c>
      <c r="AC128" s="14"/>
      <c r="AD128" s="15"/>
      <c r="AE128" s="15"/>
      <c r="AF128" s="15"/>
      <c r="AG128" s="22"/>
      <c r="AH128" s="22"/>
      <c r="AI128" s="22"/>
      <c r="AJ128" s="22"/>
    </row>
    <row r="129" spans="2:36" ht="13.8" customHeight="1" x14ac:dyDescent="0.25">
      <c r="B129" s="191"/>
      <c r="C129" s="12">
        <v>352</v>
      </c>
      <c r="D129" s="81" t="s">
        <v>43</v>
      </c>
      <c r="E129" s="12">
        <v>2</v>
      </c>
      <c r="F129" s="86"/>
      <c r="G129" s="12">
        <v>83.1</v>
      </c>
      <c r="H129" s="12"/>
      <c r="I129" s="12"/>
      <c r="J129" s="12">
        <f t="shared" si="186"/>
        <v>83.1</v>
      </c>
      <c r="L129" s="17"/>
      <c r="N129" s="14">
        <v>1875</v>
      </c>
      <c r="O129" s="15">
        <f t="shared" si="187"/>
        <v>750000</v>
      </c>
      <c r="P129" s="16">
        <f t="shared" si="196"/>
        <v>155812.5</v>
      </c>
      <c r="Q129" s="15">
        <f t="shared" si="188"/>
        <v>62325000</v>
      </c>
      <c r="S129" s="14">
        <f t="shared" si="189"/>
        <v>1975</v>
      </c>
      <c r="T129" s="15">
        <f t="shared" si="190"/>
        <v>790000</v>
      </c>
      <c r="U129" s="16">
        <f t="shared" si="197"/>
        <v>164122.5</v>
      </c>
      <c r="V129" s="15">
        <f t="shared" si="191"/>
        <v>65649000</v>
      </c>
      <c r="X129" s="14">
        <f t="shared" si="194"/>
        <v>2075</v>
      </c>
      <c r="Y129" s="15">
        <f t="shared" si="192"/>
        <v>830000</v>
      </c>
      <c r="Z129" s="15">
        <f t="shared" si="198"/>
        <v>172432.5</v>
      </c>
      <c r="AA129" s="15">
        <f t="shared" si="193"/>
        <v>68973000</v>
      </c>
      <c r="AC129" s="14"/>
      <c r="AD129" s="15"/>
      <c r="AE129" s="15"/>
      <c r="AF129" s="15"/>
      <c r="AG129" s="22"/>
      <c r="AH129" s="22"/>
      <c r="AI129" s="22"/>
      <c r="AJ129" s="22"/>
    </row>
    <row r="130" spans="2:36" ht="13.8" customHeight="1" x14ac:dyDescent="0.25">
      <c r="B130" s="191"/>
      <c r="C130" s="12">
        <v>353</v>
      </c>
      <c r="D130" s="81" t="s">
        <v>43</v>
      </c>
      <c r="E130" s="12">
        <v>1</v>
      </c>
      <c r="F130" s="86" t="s">
        <v>8</v>
      </c>
      <c r="G130" s="12">
        <v>62.8</v>
      </c>
      <c r="H130" s="12"/>
      <c r="I130" s="12">
        <v>0</v>
      </c>
      <c r="J130" s="12">
        <f t="shared" si="186"/>
        <v>62.8</v>
      </c>
      <c r="L130" s="17" t="s">
        <v>10</v>
      </c>
      <c r="N130" s="14">
        <v>1875</v>
      </c>
      <c r="O130" s="15">
        <f t="shared" si="187"/>
        <v>750000</v>
      </c>
      <c r="P130" s="16">
        <f>+J130*N130</f>
        <v>117750</v>
      </c>
      <c r="Q130" s="15">
        <f t="shared" si="188"/>
        <v>47100000</v>
      </c>
      <c r="S130" s="14">
        <f t="shared" si="189"/>
        <v>1975</v>
      </c>
      <c r="T130" s="15">
        <f t="shared" si="190"/>
        <v>790000</v>
      </c>
      <c r="U130" s="16">
        <f>+J130*S130</f>
        <v>124030</v>
      </c>
      <c r="V130" s="15">
        <f t="shared" si="191"/>
        <v>49612000</v>
      </c>
      <c r="X130" s="14">
        <f t="shared" si="194"/>
        <v>2075</v>
      </c>
      <c r="Y130" s="15">
        <f t="shared" si="192"/>
        <v>830000</v>
      </c>
      <c r="Z130" s="15">
        <f>+J130*X130</f>
        <v>130310</v>
      </c>
      <c r="AA130" s="15">
        <f t="shared" si="193"/>
        <v>52124000</v>
      </c>
      <c r="AC130" s="14">
        <f t="shared" si="195"/>
        <v>2150</v>
      </c>
      <c r="AD130" s="15">
        <f>AC130*$S$174</f>
        <v>860000</v>
      </c>
      <c r="AE130" s="15">
        <f>G130*AC130+(H130+I130)*AC130/2</f>
        <v>135020</v>
      </c>
      <c r="AF130" s="15">
        <f>AE130*$S$174</f>
        <v>54008000</v>
      </c>
      <c r="AG130" s="192"/>
      <c r="AH130" s="192"/>
      <c r="AI130" s="192"/>
      <c r="AJ130" s="192"/>
    </row>
    <row r="131" spans="2:36" ht="13.8" customHeight="1" x14ac:dyDescent="0.25">
      <c r="B131" s="191"/>
      <c r="C131" s="12">
        <v>354</v>
      </c>
      <c r="D131" s="81" t="s">
        <v>43</v>
      </c>
      <c r="E131" s="12">
        <v>1</v>
      </c>
      <c r="F131" s="86" t="s">
        <v>11</v>
      </c>
      <c r="G131" s="12">
        <v>68.7</v>
      </c>
      <c r="H131" s="12"/>
      <c r="I131" s="12">
        <v>0</v>
      </c>
      <c r="J131" s="12">
        <f t="shared" si="186"/>
        <v>68.7</v>
      </c>
      <c r="L131" s="17" t="s">
        <v>10</v>
      </c>
      <c r="N131" s="14">
        <v>1875</v>
      </c>
      <c r="O131" s="15">
        <f t="shared" si="187"/>
        <v>750000</v>
      </c>
      <c r="P131" s="16">
        <f>+J131*N131</f>
        <v>128812.5</v>
      </c>
      <c r="Q131" s="15">
        <f t="shared" si="188"/>
        <v>51525000</v>
      </c>
      <c r="S131" s="14">
        <f t="shared" si="189"/>
        <v>1975</v>
      </c>
      <c r="T131" s="15">
        <f t="shared" si="190"/>
        <v>790000</v>
      </c>
      <c r="U131" s="16">
        <f>+J131*S131</f>
        <v>135682.5</v>
      </c>
      <c r="V131" s="15">
        <f t="shared" si="191"/>
        <v>54273000</v>
      </c>
      <c r="X131" s="14">
        <f t="shared" si="194"/>
        <v>2075</v>
      </c>
      <c r="Y131" s="15">
        <f t="shared" si="192"/>
        <v>830000</v>
      </c>
      <c r="Z131" s="15">
        <f>+J131*X131</f>
        <v>142552.5</v>
      </c>
      <c r="AA131" s="15">
        <f t="shared" si="193"/>
        <v>57021000</v>
      </c>
      <c r="AC131" s="14">
        <f t="shared" si="195"/>
        <v>2150</v>
      </c>
      <c r="AD131" s="15">
        <f>AC131*$S$174</f>
        <v>860000</v>
      </c>
      <c r="AE131" s="15">
        <f>G131*AC131+(H131+I131)*AC131/2</f>
        <v>147705</v>
      </c>
      <c r="AF131" s="15">
        <f>AE131*$S$174</f>
        <v>59082000</v>
      </c>
      <c r="AG131" s="192"/>
      <c r="AH131" s="192"/>
      <c r="AI131" s="192"/>
      <c r="AJ131" s="192"/>
    </row>
    <row r="132" spans="2:36" ht="13.8" customHeight="1" x14ac:dyDescent="0.25">
      <c r="B132" s="191"/>
      <c r="C132" s="12">
        <v>355</v>
      </c>
      <c r="D132" s="81" t="s">
        <v>93</v>
      </c>
      <c r="E132" s="12">
        <v>1</v>
      </c>
      <c r="F132" s="86"/>
      <c r="G132" s="12">
        <v>71.7</v>
      </c>
      <c r="H132" s="12"/>
      <c r="I132" s="12"/>
      <c r="J132" s="12">
        <f t="shared" si="186"/>
        <v>71.7</v>
      </c>
      <c r="L132" s="17"/>
      <c r="N132" s="14">
        <v>1750</v>
      </c>
      <c r="O132" s="15">
        <f t="shared" si="187"/>
        <v>700000</v>
      </c>
      <c r="P132" s="16">
        <f>+J132*N132</f>
        <v>125475</v>
      </c>
      <c r="Q132" s="15">
        <f t="shared" si="188"/>
        <v>50190000</v>
      </c>
      <c r="S132" s="14">
        <f t="shared" ref="S132" si="199">N132+100</f>
        <v>1850</v>
      </c>
      <c r="T132" s="15">
        <f t="shared" si="190"/>
        <v>740000</v>
      </c>
      <c r="U132" s="16">
        <f>+J132*S132</f>
        <v>132645</v>
      </c>
      <c r="V132" s="15">
        <f t="shared" si="191"/>
        <v>53058000</v>
      </c>
      <c r="X132" s="14">
        <f t="shared" ref="X132" si="200">+S132+100</f>
        <v>1950</v>
      </c>
      <c r="Y132" s="15">
        <f t="shared" si="192"/>
        <v>780000</v>
      </c>
      <c r="Z132" s="15">
        <f>+J132*X132</f>
        <v>139815</v>
      </c>
      <c r="AA132" s="15">
        <f t="shared" si="193"/>
        <v>55926000</v>
      </c>
      <c r="AC132" s="14"/>
      <c r="AD132" s="15"/>
      <c r="AE132" s="15"/>
      <c r="AF132" s="15"/>
      <c r="AG132" s="22"/>
      <c r="AH132" s="22"/>
      <c r="AI132" s="22"/>
      <c r="AJ132" s="22"/>
    </row>
    <row r="133" spans="2:36" ht="14.4" customHeight="1" x14ac:dyDescent="0.25">
      <c r="B133" s="191"/>
      <c r="C133" s="12">
        <v>356</v>
      </c>
      <c r="D133" s="81" t="s">
        <v>93</v>
      </c>
      <c r="E133" s="12">
        <v>1</v>
      </c>
      <c r="F133" s="86" t="s">
        <v>11</v>
      </c>
      <c r="G133" s="12">
        <v>62.6</v>
      </c>
      <c r="H133" s="12"/>
      <c r="I133" s="12">
        <v>0</v>
      </c>
      <c r="J133" s="12">
        <f t="shared" si="186"/>
        <v>62.6</v>
      </c>
      <c r="L133" s="17"/>
      <c r="N133" s="14">
        <v>1800</v>
      </c>
      <c r="O133" s="15">
        <f t="shared" si="187"/>
        <v>720000</v>
      </c>
      <c r="P133" s="16">
        <f>+J133*N133</f>
        <v>112680</v>
      </c>
      <c r="Q133" s="15">
        <f t="shared" si="188"/>
        <v>45072000</v>
      </c>
      <c r="S133" s="14">
        <f t="shared" si="189"/>
        <v>1900</v>
      </c>
      <c r="T133" s="15">
        <f t="shared" si="190"/>
        <v>760000</v>
      </c>
      <c r="U133" s="16">
        <f>+J133*S133</f>
        <v>118940</v>
      </c>
      <c r="V133" s="15">
        <f t="shared" si="191"/>
        <v>47576000</v>
      </c>
      <c r="X133" s="14">
        <f t="shared" si="194"/>
        <v>2000</v>
      </c>
      <c r="Y133" s="15">
        <f t="shared" si="192"/>
        <v>800000</v>
      </c>
      <c r="Z133" s="15">
        <f>+J133*X133</f>
        <v>125200</v>
      </c>
      <c r="AA133" s="15">
        <f t="shared" si="193"/>
        <v>50080000</v>
      </c>
      <c r="AC133" s="14">
        <f t="shared" si="195"/>
        <v>2075</v>
      </c>
      <c r="AD133" s="15">
        <f>AC133*$S$174</f>
        <v>830000</v>
      </c>
      <c r="AE133" s="15">
        <f>G133*AC133+(H133+I133)*AC133/2</f>
        <v>129895</v>
      </c>
      <c r="AF133" s="15">
        <f>AE133*$S$174</f>
        <v>51958000</v>
      </c>
      <c r="AG133" s="22"/>
      <c r="AH133" s="22"/>
      <c r="AI133" s="22"/>
      <c r="AJ133" s="22"/>
    </row>
    <row r="134" spans="2:36" x14ac:dyDescent="0.25">
      <c r="C134" s="18"/>
      <c r="D134" s="82"/>
      <c r="E134" s="18"/>
      <c r="F134" s="87"/>
      <c r="G134" s="19">
        <f>SUM(G126:G133)</f>
        <v>615.60000000000014</v>
      </c>
      <c r="H134" s="19">
        <f>SUM(H126:I133)</f>
        <v>0</v>
      </c>
      <c r="I134" s="19">
        <f>SUM(I126:I131)</f>
        <v>0</v>
      </c>
      <c r="J134" s="19">
        <f>SUM(J126:J133)</f>
        <v>615.60000000000014</v>
      </c>
      <c r="N134" s="104">
        <f>+P134/J134</f>
        <v>1845.260721247563</v>
      </c>
      <c r="O134" s="20"/>
      <c r="P134" s="21">
        <f>SUM(P126:P133)</f>
        <v>1135942.5</v>
      </c>
      <c r="Q134" s="21">
        <f>SUM(Q126:Q133)</f>
        <v>454377000</v>
      </c>
      <c r="S134" s="104">
        <f>+U134/J134</f>
        <v>1945.260721247563</v>
      </c>
      <c r="T134" s="20"/>
      <c r="U134" s="21">
        <f>SUM(U126:U133)</f>
        <v>1197502.5</v>
      </c>
      <c r="V134" s="21">
        <f>SUM(V126:V133)</f>
        <v>479001000</v>
      </c>
      <c r="X134" s="104">
        <f>+Z134/J134</f>
        <v>2045.260721247563</v>
      </c>
      <c r="Y134" s="20">
        <f t="shared" si="192"/>
        <v>818104.28849902516</v>
      </c>
      <c r="Z134" s="21">
        <f>SUM(Z126:Z133)</f>
        <v>1259062.5</v>
      </c>
      <c r="AA134" s="21">
        <f>SUM(AA126:AA133)</f>
        <v>503625000</v>
      </c>
      <c r="AC134" s="2">
        <f t="shared" si="195"/>
        <v>2120.2607212475632</v>
      </c>
      <c r="AD134" s="20">
        <f>AC134*$S$174</f>
        <v>848104.28849902528</v>
      </c>
      <c r="AE134" s="21">
        <f>SUM(AE126:AE133)</f>
        <v>727890</v>
      </c>
      <c r="AF134" s="21">
        <f>SUM(AF126:AF133)</f>
        <v>291156000</v>
      </c>
      <c r="AG134" s="193"/>
      <c r="AH134" s="193"/>
      <c r="AI134" s="193"/>
      <c r="AJ134" s="193"/>
    </row>
    <row r="135" spans="2:36" x14ac:dyDescent="0.25">
      <c r="C135" s="18"/>
      <c r="D135" s="82"/>
      <c r="E135" s="18"/>
      <c r="F135" s="87"/>
      <c r="G135" s="19"/>
      <c r="H135" s="19"/>
      <c r="I135" s="19"/>
      <c r="J135" s="19"/>
      <c r="N135" s="104"/>
      <c r="O135" s="20"/>
      <c r="P135" s="21"/>
      <c r="Q135" s="21"/>
      <c r="S135" s="104"/>
      <c r="T135" s="20"/>
      <c r="U135" s="21"/>
      <c r="V135" s="21"/>
      <c r="X135" s="104"/>
      <c r="Y135" s="20"/>
      <c r="Z135" s="21"/>
      <c r="AA135" s="21"/>
      <c r="AC135" s="2"/>
      <c r="AD135" s="20"/>
      <c r="AE135" s="21"/>
      <c r="AF135" s="21"/>
      <c r="AG135" s="2"/>
      <c r="AH135" s="2"/>
      <c r="AI135" s="2"/>
      <c r="AJ135" s="2"/>
    </row>
    <row r="136" spans="2:36" ht="13.8" customHeight="1" x14ac:dyDescent="0.25">
      <c r="B136" s="191">
        <v>15</v>
      </c>
      <c r="C136" s="12">
        <v>357</v>
      </c>
      <c r="D136" s="81" t="s">
        <v>93</v>
      </c>
      <c r="E136" s="12">
        <v>1</v>
      </c>
      <c r="F136" s="86" t="s">
        <v>11</v>
      </c>
      <c r="G136" s="12">
        <v>62</v>
      </c>
      <c r="H136" s="12"/>
      <c r="I136" s="12">
        <v>0</v>
      </c>
      <c r="J136" s="12">
        <f t="shared" ref="J136:J142" si="201">G136+H136</f>
        <v>62</v>
      </c>
      <c r="L136" s="13" t="s">
        <v>9</v>
      </c>
      <c r="N136" s="14">
        <v>1825</v>
      </c>
      <c r="O136" s="15">
        <f t="shared" ref="O136:O141" si="202">N136*$S$174</f>
        <v>730000</v>
      </c>
      <c r="P136" s="16">
        <f>+J136*N136</f>
        <v>113150</v>
      </c>
      <c r="Q136" s="15">
        <f t="shared" ref="Q136:Q141" si="203">P136*$S$174</f>
        <v>45260000</v>
      </c>
      <c r="S136" s="14">
        <f t="shared" ref="S136:S141" si="204">N136+100</f>
        <v>1925</v>
      </c>
      <c r="T136" s="15">
        <f t="shared" ref="T136:T142" si="205">S136*$S$174</f>
        <v>770000</v>
      </c>
      <c r="U136" s="16">
        <f>+J136*S136</f>
        <v>119350</v>
      </c>
      <c r="V136" s="15">
        <f t="shared" ref="V136:V142" si="206">U136*$S$174</f>
        <v>47740000</v>
      </c>
      <c r="X136" s="14">
        <f>+S136+100</f>
        <v>2025</v>
      </c>
      <c r="Y136" s="15">
        <f t="shared" ref="Y136:Y143" si="207">X136*$S$174</f>
        <v>810000</v>
      </c>
      <c r="Z136" s="15">
        <f>+J136*X136</f>
        <v>125550</v>
      </c>
      <c r="AA136" s="15">
        <f t="shared" ref="AA136:AA142" si="208">Z136*$S$174</f>
        <v>50220000</v>
      </c>
      <c r="AC136" s="14">
        <f>X136+75</f>
        <v>2100</v>
      </c>
      <c r="AD136" s="15">
        <f>AC136*$S$174</f>
        <v>840000</v>
      </c>
      <c r="AE136" s="15">
        <f>G136*AC136+(H136+I136)*AC136/2</f>
        <v>130200</v>
      </c>
      <c r="AF136" s="15">
        <f>AE136*$S$174</f>
        <v>52080000</v>
      </c>
      <c r="AG136" s="192"/>
      <c r="AH136" s="192"/>
      <c r="AI136" s="192"/>
      <c r="AJ136" s="192"/>
    </row>
    <row r="137" spans="2:36" ht="13.8" customHeight="1" x14ac:dyDescent="0.25">
      <c r="B137" s="191"/>
      <c r="C137" s="12">
        <v>358</v>
      </c>
      <c r="D137" s="81" t="s">
        <v>93</v>
      </c>
      <c r="E137" s="12">
        <v>2</v>
      </c>
      <c r="F137" s="86" t="s">
        <v>8</v>
      </c>
      <c r="G137" s="12">
        <v>86.8</v>
      </c>
      <c r="H137" s="12"/>
      <c r="I137" s="12">
        <v>0</v>
      </c>
      <c r="J137" s="12">
        <f t="shared" si="201"/>
        <v>86.8</v>
      </c>
      <c r="L137" s="17" t="s">
        <v>10</v>
      </c>
      <c r="N137" s="14">
        <v>1925</v>
      </c>
      <c r="O137" s="15">
        <f t="shared" si="202"/>
        <v>770000</v>
      </c>
      <c r="P137" s="16">
        <f>+J137*N137</f>
        <v>167090</v>
      </c>
      <c r="Q137" s="15">
        <f t="shared" si="203"/>
        <v>66836000</v>
      </c>
      <c r="S137" s="14">
        <f t="shared" si="204"/>
        <v>2025</v>
      </c>
      <c r="T137" s="15">
        <f t="shared" si="205"/>
        <v>810000</v>
      </c>
      <c r="U137" s="16">
        <f>+J137*S137</f>
        <v>175770</v>
      </c>
      <c r="V137" s="15">
        <f t="shared" si="206"/>
        <v>70308000</v>
      </c>
      <c r="X137" s="14">
        <f t="shared" ref="X137:X141" si="209">+S137+100</f>
        <v>2125</v>
      </c>
      <c r="Y137" s="15">
        <f t="shared" si="207"/>
        <v>850000</v>
      </c>
      <c r="Z137" s="15">
        <f>+J137*X137</f>
        <v>184450</v>
      </c>
      <c r="AA137" s="15">
        <f t="shared" si="208"/>
        <v>73780000</v>
      </c>
      <c r="AC137" s="14">
        <f t="shared" ref="AC137:AC143" si="210">X137+75</f>
        <v>2200</v>
      </c>
      <c r="AD137" s="15">
        <f>AC137*$S$174</f>
        <v>880000</v>
      </c>
      <c r="AE137" s="15">
        <f>G137*AC137+(H137+I137)*AC137/2</f>
        <v>190960</v>
      </c>
      <c r="AF137" s="15">
        <f>AE137*$S$174</f>
        <v>76384000</v>
      </c>
      <c r="AG137" s="192"/>
      <c r="AH137" s="192"/>
      <c r="AI137" s="192"/>
      <c r="AJ137" s="192"/>
    </row>
    <row r="138" spans="2:36" ht="13.8" customHeight="1" x14ac:dyDescent="0.25">
      <c r="B138" s="191"/>
      <c r="C138" s="12">
        <v>359</v>
      </c>
      <c r="D138" s="81" t="s">
        <v>90</v>
      </c>
      <c r="E138" s="12">
        <v>2</v>
      </c>
      <c r="F138" s="86"/>
      <c r="G138" s="12">
        <v>117.9</v>
      </c>
      <c r="H138" s="12"/>
      <c r="I138" s="12"/>
      <c r="J138" s="12">
        <f t="shared" si="201"/>
        <v>117.9</v>
      </c>
      <c r="L138" s="17"/>
      <c r="N138" s="14">
        <v>1925</v>
      </c>
      <c r="O138" s="15">
        <f t="shared" si="202"/>
        <v>770000</v>
      </c>
      <c r="P138" s="16">
        <f t="shared" ref="P138:P139" si="211">+J138*N138</f>
        <v>226957.5</v>
      </c>
      <c r="Q138" s="15">
        <f t="shared" si="203"/>
        <v>90783000</v>
      </c>
      <c r="S138" s="14">
        <f t="shared" si="204"/>
        <v>2025</v>
      </c>
      <c r="T138" s="15">
        <f t="shared" si="205"/>
        <v>810000</v>
      </c>
      <c r="U138" s="16">
        <f t="shared" ref="U138:U139" si="212">+J138*S138</f>
        <v>238747.5</v>
      </c>
      <c r="V138" s="15">
        <f t="shared" si="206"/>
        <v>95499000</v>
      </c>
      <c r="X138" s="14">
        <f t="shared" si="209"/>
        <v>2125</v>
      </c>
      <c r="Y138" s="15">
        <f t="shared" si="207"/>
        <v>850000</v>
      </c>
      <c r="Z138" s="15">
        <f t="shared" ref="Z138:Z139" si="213">+J138*X138</f>
        <v>250537.5</v>
      </c>
      <c r="AA138" s="15">
        <f t="shared" si="208"/>
        <v>100215000</v>
      </c>
      <c r="AC138" s="14"/>
      <c r="AD138" s="15"/>
      <c r="AE138" s="15"/>
      <c r="AF138" s="15"/>
      <c r="AG138" s="22"/>
      <c r="AH138" s="22"/>
      <c r="AI138" s="22"/>
      <c r="AJ138" s="22"/>
    </row>
    <row r="139" spans="2:36" ht="13.8" customHeight="1" x14ac:dyDescent="0.25">
      <c r="B139" s="191"/>
      <c r="C139" s="12">
        <v>360</v>
      </c>
      <c r="D139" s="81" t="s">
        <v>43</v>
      </c>
      <c r="E139" s="12">
        <v>2</v>
      </c>
      <c r="F139" s="86"/>
      <c r="G139" s="12">
        <v>83.1</v>
      </c>
      <c r="H139" s="12"/>
      <c r="I139" s="12"/>
      <c r="J139" s="12">
        <f t="shared" si="201"/>
        <v>83.1</v>
      </c>
      <c r="L139" s="17"/>
      <c r="N139" s="14">
        <v>1875</v>
      </c>
      <c r="O139" s="15">
        <f t="shared" si="202"/>
        <v>750000</v>
      </c>
      <c r="P139" s="16">
        <f t="shared" si="211"/>
        <v>155812.5</v>
      </c>
      <c r="Q139" s="15">
        <f t="shared" si="203"/>
        <v>62325000</v>
      </c>
      <c r="S139" s="14">
        <f t="shared" si="204"/>
        <v>1975</v>
      </c>
      <c r="T139" s="15">
        <f t="shared" si="205"/>
        <v>790000</v>
      </c>
      <c r="U139" s="16">
        <f t="shared" si="212"/>
        <v>164122.5</v>
      </c>
      <c r="V139" s="15">
        <f t="shared" si="206"/>
        <v>65649000</v>
      </c>
      <c r="X139" s="14">
        <f t="shared" si="209"/>
        <v>2075</v>
      </c>
      <c r="Y139" s="15">
        <f t="shared" si="207"/>
        <v>830000</v>
      </c>
      <c r="Z139" s="15">
        <f t="shared" si="213"/>
        <v>172432.5</v>
      </c>
      <c r="AA139" s="15">
        <f t="shared" si="208"/>
        <v>68973000</v>
      </c>
      <c r="AC139" s="14"/>
      <c r="AD139" s="15"/>
      <c r="AE139" s="15"/>
      <c r="AF139" s="15"/>
      <c r="AG139" s="22"/>
      <c r="AH139" s="22"/>
      <c r="AI139" s="22"/>
      <c r="AJ139" s="22"/>
    </row>
    <row r="140" spans="2:36" ht="13.8" customHeight="1" x14ac:dyDescent="0.25">
      <c r="B140" s="191"/>
      <c r="C140" s="12">
        <v>361</v>
      </c>
      <c r="D140" s="81" t="s">
        <v>94</v>
      </c>
      <c r="E140" s="12">
        <v>3</v>
      </c>
      <c r="F140" s="86" t="s">
        <v>8</v>
      </c>
      <c r="G140" s="12">
        <v>213.5</v>
      </c>
      <c r="H140" s="12"/>
      <c r="I140" s="12">
        <v>0</v>
      </c>
      <c r="J140" s="12">
        <f t="shared" si="201"/>
        <v>213.5</v>
      </c>
      <c r="L140" s="17" t="s">
        <v>10</v>
      </c>
      <c r="N140" s="14">
        <v>1875</v>
      </c>
      <c r="O140" s="15">
        <f t="shared" si="202"/>
        <v>750000</v>
      </c>
      <c r="P140" s="16">
        <f>+J140*N140</f>
        <v>400312.5</v>
      </c>
      <c r="Q140" s="15">
        <f t="shared" si="203"/>
        <v>160125000</v>
      </c>
      <c r="S140" s="14">
        <f t="shared" si="204"/>
        <v>1975</v>
      </c>
      <c r="T140" s="15">
        <f t="shared" si="205"/>
        <v>790000</v>
      </c>
      <c r="U140" s="16">
        <f>+J140*S140</f>
        <v>421662.5</v>
      </c>
      <c r="V140" s="15">
        <f t="shared" si="206"/>
        <v>168665000</v>
      </c>
      <c r="X140" s="14">
        <f t="shared" si="209"/>
        <v>2075</v>
      </c>
      <c r="Y140" s="15">
        <f t="shared" si="207"/>
        <v>830000</v>
      </c>
      <c r="Z140" s="15">
        <f>+J140*X140</f>
        <v>443012.5</v>
      </c>
      <c r="AA140" s="15">
        <f t="shared" si="208"/>
        <v>177205000</v>
      </c>
      <c r="AC140" s="14">
        <f t="shared" si="210"/>
        <v>2150</v>
      </c>
      <c r="AD140" s="15">
        <f>AC140*$S$174</f>
        <v>860000</v>
      </c>
      <c r="AE140" s="15">
        <f>G140*AC140+(H140+I140)*AC140/2</f>
        <v>459025</v>
      </c>
      <c r="AF140" s="15">
        <f>AE140*$S$174</f>
        <v>183610000</v>
      </c>
      <c r="AG140" s="192"/>
      <c r="AH140" s="192"/>
      <c r="AI140" s="192"/>
      <c r="AJ140" s="192"/>
    </row>
    <row r="141" spans="2:36" ht="13.8" customHeight="1" x14ac:dyDescent="0.25">
      <c r="B141" s="191"/>
      <c r="C141" s="12">
        <v>362</v>
      </c>
      <c r="D141" s="81" t="s">
        <v>95</v>
      </c>
      <c r="E141" s="12">
        <v>0</v>
      </c>
      <c r="F141" s="86" t="s">
        <v>11</v>
      </c>
      <c r="G141" s="12">
        <v>307.39999999999998</v>
      </c>
      <c r="H141" s="12"/>
      <c r="I141" s="12">
        <v>0</v>
      </c>
      <c r="J141" s="12">
        <f t="shared" si="201"/>
        <v>307.39999999999998</v>
      </c>
      <c r="L141" s="17" t="s">
        <v>10</v>
      </c>
      <c r="N141" s="14">
        <v>1875</v>
      </c>
      <c r="O141" s="15">
        <f t="shared" si="202"/>
        <v>750000</v>
      </c>
      <c r="P141" s="16">
        <f>+J141*N141</f>
        <v>576375</v>
      </c>
      <c r="Q141" s="15">
        <f t="shared" si="203"/>
        <v>230550000</v>
      </c>
      <c r="S141" s="14">
        <f t="shared" si="204"/>
        <v>1975</v>
      </c>
      <c r="T141" s="15">
        <f t="shared" si="205"/>
        <v>790000</v>
      </c>
      <c r="U141" s="16">
        <f>+J141*S141</f>
        <v>607115</v>
      </c>
      <c r="V141" s="15">
        <f t="shared" si="206"/>
        <v>242846000</v>
      </c>
      <c r="X141" s="14">
        <f t="shared" si="209"/>
        <v>2075</v>
      </c>
      <c r="Y141" s="15">
        <f t="shared" si="207"/>
        <v>830000</v>
      </c>
      <c r="Z141" s="15">
        <f>+J141*X141</f>
        <v>637855</v>
      </c>
      <c r="AA141" s="15">
        <f t="shared" si="208"/>
        <v>255142000</v>
      </c>
      <c r="AC141" s="14">
        <f t="shared" si="210"/>
        <v>2150</v>
      </c>
      <c r="AD141" s="15">
        <f>AC141*$S$174</f>
        <v>860000</v>
      </c>
      <c r="AE141" s="15">
        <f>G141*AC141+(H141+I141)*AC141/2</f>
        <v>660910</v>
      </c>
      <c r="AF141" s="15">
        <f>AE141*$S$174</f>
        <v>264364000</v>
      </c>
      <c r="AG141" s="192"/>
      <c r="AH141" s="192"/>
      <c r="AI141" s="192"/>
      <c r="AJ141" s="192"/>
    </row>
    <row r="142" spans="2:36" ht="13.8" customHeight="1" x14ac:dyDescent="0.25">
      <c r="B142" s="191"/>
      <c r="C142" s="12">
        <v>363</v>
      </c>
      <c r="D142" s="81" t="s">
        <v>93</v>
      </c>
      <c r="E142" s="12">
        <v>1</v>
      </c>
      <c r="F142" s="86"/>
      <c r="G142" s="12">
        <v>62.6</v>
      </c>
      <c r="H142" s="12"/>
      <c r="I142" s="12"/>
      <c r="J142" s="12">
        <f t="shared" si="201"/>
        <v>62.6</v>
      </c>
      <c r="L142" s="17"/>
      <c r="N142" s="14"/>
      <c r="O142" s="15"/>
      <c r="P142" s="16"/>
      <c r="Q142" s="15"/>
      <c r="S142" s="14">
        <f t="shared" ref="S142" si="214">N142+100</f>
        <v>100</v>
      </c>
      <c r="T142" s="15">
        <f t="shared" si="205"/>
        <v>40000</v>
      </c>
      <c r="U142" s="16">
        <f>+J142*S142</f>
        <v>6260</v>
      </c>
      <c r="V142" s="15">
        <f t="shared" si="206"/>
        <v>2504000</v>
      </c>
      <c r="X142" s="14">
        <f t="shared" ref="X142" si="215">+S142+100</f>
        <v>200</v>
      </c>
      <c r="Y142" s="15">
        <f t="shared" si="207"/>
        <v>80000</v>
      </c>
      <c r="Z142" s="15">
        <f>+J142*X142</f>
        <v>12520</v>
      </c>
      <c r="AA142" s="15">
        <f t="shared" si="208"/>
        <v>5008000</v>
      </c>
      <c r="AC142" s="14"/>
      <c r="AD142" s="15"/>
      <c r="AE142" s="15"/>
      <c r="AF142" s="15"/>
      <c r="AG142" s="22"/>
      <c r="AH142" s="22"/>
      <c r="AI142" s="22"/>
      <c r="AJ142" s="22"/>
    </row>
    <row r="143" spans="2:36" x14ac:dyDescent="0.25">
      <c r="C143" s="18"/>
      <c r="D143" s="82"/>
      <c r="E143" s="18"/>
      <c r="F143" s="87"/>
      <c r="G143" s="19">
        <f>SUM(G136:G142)</f>
        <v>933.30000000000007</v>
      </c>
      <c r="H143" s="19">
        <f>SUM(H136:I142)</f>
        <v>0</v>
      </c>
      <c r="I143" s="19">
        <f>SUM(I136:I141)</f>
        <v>0</v>
      </c>
      <c r="J143" s="19">
        <f>SUM(J136:J142)</f>
        <v>933.30000000000007</v>
      </c>
      <c r="N143" s="104">
        <f>+P143/J143</f>
        <v>1756.8814957677059</v>
      </c>
      <c r="O143" s="20"/>
      <c r="P143" s="21">
        <f>SUM(P136:P142)</f>
        <v>1639697.5</v>
      </c>
      <c r="Q143" s="21">
        <f>SUM(Q136:Q142)</f>
        <v>655879000</v>
      </c>
      <c r="S143" s="104">
        <f>+U143/J143</f>
        <v>1856.8814957677059</v>
      </c>
      <c r="T143" s="20"/>
      <c r="U143" s="21">
        <f>SUM(U136:U142)</f>
        <v>1733027.5</v>
      </c>
      <c r="V143" s="21">
        <f>SUM(V136:V142)</f>
        <v>693211000</v>
      </c>
      <c r="X143" s="104">
        <f>+Z143/J143</f>
        <v>1956.8814957677059</v>
      </c>
      <c r="Y143" s="20">
        <f t="shared" si="207"/>
        <v>782752.59830708243</v>
      </c>
      <c r="Z143" s="21">
        <f>SUM(Z136:Z142)</f>
        <v>1826357.5</v>
      </c>
      <c r="AA143" s="21">
        <f>SUM(AA136:AA142)</f>
        <v>730543000</v>
      </c>
      <c r="AC143" s="2">
        <f t="shared" si="210"/>
        <v>2031.8814957677059</v>
      </c>
      <c r="AD143" s="20">
        <f>AC143*$S$174</f>
        <v>812752.59830708243</v>
      </c>
      <c r="AE143" s="21">
        <f>SUM(AE136:AE142)</f>
        <v>1441095</v>
      </c>
      <c r="AF143" s="21">
        <f>SUM(AF136:AF142)</f>
        <v>576438000</v>
      </c>
      <c r="AG143" s="193"/>
      <c r="AH143" s="193"/>
      <c r="AI143" s="193"/>
      <c r="AJ143" s="193"/>
    </row>
    <row r="144" spans="2:36" x14ac:dyDescent="0.25">
      <c r="C144" s="18"/>
      <c r="D144" s="82"/>
      <c r="E144" s="18"/>
      <c r="F144" s="87"/>
      <c r="G144" s="19"/>
      <c r="H144" s="19"/>
      <c r="I144" s="19"/>
      <c r="J144" s="19"/>
      <c r="N144" s="104"/>
      <c r="O144" s="20"/>
      <c r="P144" s="21"/>
      <c r="Q144" s="21"/>
      <c r="S144" s="104"/>
      <c r="T144" s="20"/>
      <c r="U144" s="21"/>
      <c r="V144" s="21"/>
      <c r="X144" s="104"/>
      <c r="Y144" s="20"/>
      <c r="Z144" s="21"/>
      <c r="AA144" s="21"/>
      <c r="AC144" s="2"/>
      <c r="AD144" s="20"/>
      <c r="AE144" s="21"/>
      <c r="AF144" s="21"/>
      <c r="AG144" s="2"/>
      <c r="AH144" s="2"/>
      <c r="AI144" s="2"/>
      <c r="AJ144" s="2"/>
    </row>
    <row r="145" spans="2:36" ht="13.8" customHeight="1" x14ac:dyDescent="0.25">
      <c r="B145" s="191">
        <v>16</v>
      </c>
      <c r="C145" s="12">
        <v>364</v>
      </c>
      <c r="D145" s="81" t="s">
        <v>93</v>
      </c>
      <c r="E145" s="12">
        <v>1</v>
      </c>
      <c r="F145" s="86" t="s">
        <v>11</v>
      </c>
      <c r="G145" s="12">
        <v>62</v>
      </c>
      <c r="H145" s="12"/>
      <c r="I145" s="12">
        <v>0</v>
      </c>
      <c r="J145" s="12">
        <f t="shared" ref="J145:J150" si="216">G145+H145</f>
        <v>62</v>
      </c>
      <c r="L145" s="13" t="s">
        <v>9</v>
      </c>
      <c r="N145" s="14">
        <v>1825</v>
      </c>
      <c r="O145" s="15">
        <f t="shared" ref="O145:O150" si="217">N145*$S$174</f>
        <v>730000</v>
      </c>
      <c r="P145" s="16">
        <f>+J145*N145</f>
        <v>113150</v>
      </c>
      <c r="Q145" s="15">
        <f t="shared" ref="Q145:Q150" si="218">P145*$S$174</f>
        <v>45260000</v>
      </c>
      <c r="S145" s="14">
        <f t="shared" ref="S145:S150" si="219">N145+100</f>
        <v>1925</v>
      </c>
      <c r="T145" s="15">
        <f t="shared" ref="T145:T150" si="220">S145*$S$174</f>
        <v>770000</v>
      </c>
      <c r="U145" s="16">
        <f>+J145*S145</f>
        <v>119350</v>
      </c>
      <c r="V145" s="15">
        <f t="shared" ref="V145:V150" si="221">U145*$S$174</f>
        <v>47740000</v>
      </c>
      <c r="X145" s="14">
        <f>+S145+100</f>
        <v>2025</v>
      </c>
      <c r="Y145" s="15">
        <f t="shared" ref="Y145:Y151" si="222">X145*$S$174</f>
        <v>810000</v>
      </c>
      <c r="Z145" s="15">
        <f>+J145*X145</f>
        <v>125550</v>
      </c>
      <c r="AA145" s="15">
        <f t="shared" ref="AA145:AA150" si="223">Z145*$S$174</f>
        <v>50220000</v>
      </c>
      <c r="AC145" s="14">
        <f>X145+75</f>
        <v>2100</v>
      </c>
      <c r="AD145" s="15">
        <f>AC145*$S$174</f>
        <v>840000</v>
      </c>
      <c r="AE145" s="15">
        <f>G145*AC145+(H145+I145)*AC145/2</f>
        <v>130200</v>
      </c>
      <c r="AF145" s="15">
        <f>AE145*$S$174</f>
        <v>52080000</v>
      </c>
      <c r="AG145" s="192"/>
      <c r="AH145" s="192"/>
      <c r="AI145" s="192"/>
      <c r="AJ145" s="192"/>
    </row>
    <row r="146" spans="2:36" ht="13.8" customHeight="1" x14ac:dyDescent="0.25">
      <c r="B146" s="191"/>
      <c r="C146" s="12">
        <v>365</v>
      </c>
      <c r="D146" s="81" t="s">
        <v>93</v>
      </c>
      <c r="E146" s="12">
        <v>2</v>
      </c>
      <c r="F146" s="86" t="s">
        <v>8</v>
      </c>
      <c r="G146" s="12">
        <v>86.8</v>
      </c>
      <c r="H146" s="12"/>
      <c r="I146" s="12">
        <v>0</v>
      </c>
      <c r="J146" s="12">
        <f t="shared" si="216"/>
        <v>86.8</v>
      </c>
      <c r="L146" s="17" t="s">
        <v>10</v>
      </c>
      <c r="N146" s="14">
        <v>1925</v>
      </c>
      <c r="O146" s="15">
        <f t="shared" si="217"/>
        <v>770000</v>
      </c>
      <c r="P146" s="16">
        <f>+J146*N146</f>
        <v>167090</v>
      </c>
      <c r="Q146" s="15">
        <f t="shared" si="218"/>
        <v>66836000</v>
      </c>
      <c r="S146" s="14">
        <f t="shared" si="219"/>
        <v>2025</v>
      </c>
      <c r="T146" s="15">
        <f t="shared" si="220"/>
        <v>810000</v>
      </c>
      <c r="U146" s="16">
        <f>+J146*S146</f>
        <v>175770</v>
      </c>
      <c r="V146" s="15">
        <f t="shared" si="221"/>
        <v>70308000</v>
      </c>
      <c r="X146" s="14">
        <f t="shared" ref="X146:X150" si="224">+S146+100</f>
        <v>2125</v>
      </c>
      <c r="Y146" s="15">
        <f t="shared" si="222"/>
        <v>850000</v>
      </c>
      <c r="Z146" s="15">
        <f>+J146*X146</f>
        <v>184450</v>
      </c>
      <c r="AA146" s="15">
        <f t="shared" si="223"/>
        <v>73780000</v>
      </c>
      <c r="AC146" s="14">
        <f t="shared" ref="AC146:AC151" si="225">X146+75</f>
        <v>2200</v>
      </c>
      <c r="AD146" s="15">
        <f>AC146*$S$174</f>
        <v>880000</v>
      </c>
      <c r="AE146" s="15">
        <f>G146*AC146+(H146+I146)*AC146/2</f>
        <v>190960</v>
      </c>
      <c r="AF146" s="15">
        <f>AE146*$S$174</f>
        <v>76384000</v>
      </c>
      <c r="AG146" s="192"/>
      <c r="AH146" s="192"/>
      <c r="AI146" s="192"/>
      <c r="AJ146" s="192"/>
    </row>
    <row r="147" spans="2:36" ht="13.8" customHeight="1" x14ac:dyDescent="0.25">
      <c r="B147" s="191"/>
      <c r="C147" s="12">
        <v>366</v>
      </c>
      <c r="D147" s="81" t="s">
        <v>90</v>
      </c>
      <c r="E147" s="12">
        <v>2</v>
      </c>
      <c r="F147" s="86"/>
      <c r="G147" s="12">
        <v>117.9</v>
      </c>
      <c r="H147" s="12"/>
      <c r="I147" s="12"/>
      <c r="J147" s="12">
        <f t="shared" si="216"/>
        <v>117.9</v>
      </c>
      <c r="L147" s="17"/>
      <c r="N147" s="14">
        <v>1925</v>
      </c>
      <c r="O147" s="15">
        <f t="shared" si="217"/>
        <v>770000</v>
      </c>
      <c r="P147" s="16">
        <f t="shared" ref="P147:P148" si="226">+J147*N147</f>
        <v>226957.5</v>
      </c>
      <c r="Q147" s="15">
        <f t="shared" si="218"/>
        <v>90783000</v>
      </c>
      <c r="S147" s="14">
        <f t="shared" si="219"/>
        <v>2025</v>
      </c>
      <c r="T147" s="15">
        <f t="shared" si="220"/>
        <v>810000</v>
      </c>
      <c r="U147" s="16">
        <f t="shared" ref="U147:U148" si="227">+J147*S147</f>
        <v>238747.5</v>
      </c>
      <c r="V147" s="15">
        <f t="shared" si="221"/>
        <v>95499000</v>
      </c>
      <c r="X147" s="14">
        <f t="shared" si="224"/>
        <v>2125</v>
      </c>
      <c r="Y147" s="15">
        <f t="shared" si="222"/>
        <v>850000</v>
      </c>
      <c r="Z147" s="15">
        <f t="shared" ref="Z147:Z148" si="228">+J147*X147</f>
        <v>250537.5</v>
      </c>
      <c r="AA147" s="15">
        <f t="shared" si="223"/>
        <v>100215000</v>
      </c>
      <c r="AC147" s="14"/>
      <c r="AD147" s="15"/>
      <c r="AE147" s="15"/>
      <c r="AF147" s="15"/>
      <c r="AG147" s="22"/>
      <c r="AH147" s="22"/>
      <c r="AI147" s="22"/>
      <c r="AJ147" s="22"/>
    </row>
    <row r="148" spans="2:36" ht="13.8" customHeight="1" x14ac:dyDescent="0.25">
      <c r="B148" s="191"/>
      <c r="C148" s="12">
        <v>367</v>
      </c>
      <c r="D148" s="81" t="s">
        <v>43</v>
      </c>
      <c r="E148" s="12">
        <v>2</v>
      </c>
      <c r="F148" s="86"/>
      <c r="G148" s="12">
        <v>83.1</v>
      </c>
      <c r="H148" s="12"/>
      <c r="I148" s="12"/>
      <c r="J148" s="12">
        <f t="shared" si="216"/>
        <v>83.1</v>
      </c>
      <c r="L148" s="17"/>
      <c r="N148" s="14">
        <v>1875</v>
      </c>
      <c r="O148" s="15">
        <f t="shared" si="217"/>
        <v>750000</v>
      </c>
      <c r="P148" s="16">
        <f t="shared" si="226"/>
        <v>155812.5</v>
      </c>
      <c r="Q148" s="15">
        <f t="shared" si="218"/>
        <v>62325000</v>
      </c>
      <c r="S148" s="14">
        <f t="shared" si="219"/>
        <v>1975</v>
      </c>
      <c r="T148" s="15">
        <f t="shared" si="220"/>
        <v>790000</v>
      </c>
      <c r="U148" s="16">
        <f t="shared" si="227"/>
        <v>164122.5</v>
      </c>
      <c r="V148" s="15">
        <f t="shared" si="221"/>
        <v>65649000</v>
      </c>
      <c r="X148" s="14">
        <f t="shared" si="224"/>
        <v>2075</v>
      </c>
      <c r="Y148" s="15">
        <f t="shared" si="222"/>
        <v>830000</v>
      </c>
      <c r="Z148" s="15">
        <f t="shared" si="228"/>
        <v>172432.5</v>
      </c>
      <c r="AA148" s="15">
        <f t="shared" si="223"/>
        <v>68973000</v>
      </c>
      <c r="AC148" s="14"/>
      <c r="AD148" s="15"/>
      <c r="AE148" s="15"/>
      <c r="AF148" s="15"/>
      <c r="AG148" s="22"/>
      <c r="AH148" s="22"/>
      <c r="AI148" s="22"/>
      <c r="AJ148" s="22"/>
    </row>
    <row r="149" spans="2:36" ht="13.8" customHeight="1" x14ac:dyDescent="0.25">
      <c r="B149" s="191"/>
      <c r="C149" s="12">
        <v>368</v>
      </c>
      <c r="D149" s="81" t="s">
        <v>94</v>
      </c>
      <c r="E149" s="12">
        <v>3</v>
      </c>
      <c r="F149" s="86" t="s">
        <v>8</v>
      </c>
      <c r="G149" s="12">
        <v>213.5</v>
      </c>
      <c r="H149" s="12"/>
      <c r="I149" s="12">
        <v>0</v>
      </c>
      <c r="J149" s="12">
        <f t="shared" si="216"/>
        <v>213.5</v>
      </c>
      <c r="L149" s="17" t="s">
        <v>10</v>
      </c>
      <c r="N149" s="14">
        <v>1875</v>
      </c>
      <c r="O149" s="15">
        <f t="shared" si="217"/>
        <v>750000</v>
      </c>
      <c r="P149" s="16">
        <f>+J149*N149</f>
        <v>400312.5</v>
      </c>
      <c r="Q149" s="15">
        <f t="shared" si="218"/>
        <v>160125000</v>
      </c>
      <c r="S149" s="14">
        <f t="shared" si="219"/>
        <v>1975</v>
      </c>
      <c r="T149" s="15">
        <f t="shared" si="220"/>
        <v>790000</v>
      </c>
      <c r="U149" s="16">
        <f>+J149*S149</f>
        <v>421662.5</v>
      </c>
      <c r="V149" s="15">
        <f t="shared" si="221"/>
        <v>168665000</v>
      </c>
      <c r="X149" s="14">
        <f t="shared" si="224"/>
        <v>2075</v>
      </c>
      <c r="Y149" s="15">
        <f t="shared" si="222"/>
        <v>830000</v>
      </c>
      <c r="Z149" s="15">
        <f>+J149*X149</f>
        <v>443012.5</v>
      </c>
      <c r="AA149" s="15">
        <f t="shared" si="223"/>
        <v>177205000</v>
      </c>
      <c r="AC149" s="14">
        <f t="shared" si="225"/>
        <v>2150</v>
      </c>
      <c r="AD149" s="15">
        <f>AC149*$S$174</f>
        <v>860000</v>
      </c>
      <c r="AE149" s="15">
        <f>G149*AC149+(H149+I149)*AC149/2</f>
        <v>459025</v>
      </c>
      <c r="AF149" s="15">
        <f>AE149*$S$174</f>
        <v>183610000</v>
      </c>
      <c r="AG149" s="192"/>
      <c r="AH149" s="192"/>
      <c r="AI149" s="192"/>
      <c r="AJ149" s="192"/>
    </row>
    <row r="150" spans="2:36" ht="13.8" customHeight="1" x14ac:dyDescent="0.25">
      <c r="B150" s="191"/>
      <c r="C150" s="12">
        <v>369</v>
      </c>
      <c r="D150" s="81" t="s">
        <v>93</v>
      </c>
      <c r="E150" s="12">
        <v>1</v>
      </c>
      <c r="F150" s="86" t="s">
        <v>11</v>
      </c>
      <c r="G150" s="12">
        <v>62.6</v>
      </c>
      <c r="H150" s="12"/>
      <c r="I150" s="12">
        <v>0</v>
      </c>
      <c r="J150" s="12">
        <f t="shared" si="216"/>
        <v>62.6</v>
      </c>
      <c r="L150" s="17" t="s">
        <v>10</v>
      </c>
      <c r="N150" s="14">
        <v>1875</v>
      </c>
      <c r="O150" s="15">
        <f t="shared" si="217"/>
        <v>750000</v>
      </c>
      <c r="P150" s="16">
        <f>+J150*N150</f>
        <v>117375</v>
      </c>
      <c r="Q150" s="15">
        <f t="shared" si="218"/>
        <v>46950000</v>
      </c>
      <c r="S150" s="14">
        <f t="shared" si="219"/>
        <v>1975</v>
      </c>
      <c r="T150" s="15">
        <f t="shared" si="220"/>
        <v>790000</v>
      </c>
      <c r="U150" s="16">
        <f>+J150*S150</f>
        <v>123635</v>
      </c>
      <c r="V150" s="15">
        <f t="shared" si="221"/>
        <v>49454000</v>
      </c>
      <c r="X150" s="14">
        <f t="shared" si="224"/>
        <v>2075</v>
      </c>
      <c r="Y150" s="15">
        <f t="shared" si="222"/>
        <v>830000</v>
      </c>
      <c r="Z150" s="15">
        <f>+J150*X150</f>
        <v>129895</v>
      </c>
      <c r="AA150" s="15">
        <f t="shared" si="223"/>
        <v>51958000</v>
      </c>
      <c r="AC150" s="14">
        <f t="shared" si="225"/>
        <v>2150</v>
      </c>
      <c r="AD150" s="15">
        <f>AC150*$S$174</f>
        <v>860000</v>
      </c>
      <c r="AE150" s="15">
        <f>G150*AC150+(H150+I150)*AC150/2</f>
        <v>134590</v>
      </c>
      <c r="AF150" s="15">
        <f>AE150*$S$174</f>
        <v>53836000</v>
      </c>
      <c r="AG150" s="192"/>
      <c r="AH150" s="192"/>
      <c r="AI150" s="192"/>
      <c r="AJ150" s="192"/>
    </row>
    <row r="151" spans="2:36" x14ac:dyDescent="0.25">
      <c r="C151" s="18"/>
      <c r="D151" s="82"/>
      <c r="E151" s="18"/>
      <c r="F151" s="87"/>
      <c r="G151" s="19">
        <f>SUM(G145:G150)</f>
        <v>625.90000000000009</v>
      </c>
      <c r="H151" s="19">
        <f>SUM(H145:I150)</f>
        <v>0</v>
      </c>
      <c r="I151" s="19">
        <f>SUM(I145:I150)</f>
        <v>0</v>
      </c>
      <c r="J151" s="19">
        <f>SUM(J145:J150)</f>
        <v>625.90000000000009</v>
      </c>
      <c r="N151" s="104">
        <f>+P151/J151</f>
        <v>1886.3995845981783</v>
      </c>
      <c r="O151" s="20"/>
      <c r="P151" s="21">
        <f>SUM(P145:P150)</f>
        <v>1180697.5</v>
      </c>
      <c r="Q151" s="21">
        <f>SUM(Q145:Q150)</f>
        <v>472279000</v>
      </c>
      <c r="S151" s="104">
        <f>+U151/J151</f>
        <v>1986.3995845981783</v>
      </c>
      <c r="T151" s="20"/>
      <c r="U151" s="21">
        <f>SUM(U145:U150)</f>
        <v>1243287.5</v>
      </c>
      <c r="V151" s="21">
        <f>SUM(V145:V150)</f>
        <v>497315000</v>
      </c>
      <c r="X151" s="104">
        <f>+Z151/J151</f>
        <v>2086.3995845981785</v>
      </c>
      <c r="Y151" s="20">
        <f t="shared" si="222"/>
        <v>834559.83383927145</v>
      </c>
      <c r="Z151" s="21">
        <f>SUM(Z145:Z150)</f>
        <v>1305877.5</v>
      </c>
      <c r="AA151" s="21">
        <f>SUM(AA145:AA150)</f>
        <v>522351000</v>
      </c>
      <c r="AC151" s="2">
        <f t="shared" si="225"/>
        <v>2161.3995845981785</v>
      </c>
      <c r="AD151" s="20">
        <f>AC151*$S$174</f>
        <v>864559.83383927145</v>
      </c>
      <c r="AE151" s="21">
        <f>SUM(AE145:AE150)</f>
        <v>914775</v>
      </c>
      <c r="AF151" s="21">
        <f>SUM(AF145:AF150)</f>
        <v>365910000</v>
      </c>
      <c r="AG151" s="193"/>
      <c r="AH151" s="193"/>
      <c r="AI151" s="193"/>
      <c r="AJ151" s="193"/>
    </row>
    <row r="152" spans="2:36" x14ac:dyDescent="0.25">
      <c r="C152" s="18"/>
      <c r="D152" s="18"/>
      <c r="E152" s="18"/>
      <c r="G152" s="19"/>
      <c r="H152" s="19"/>
      <c r="I152" s="19"/>
      <c r="J152" s="19"/>
      <c r="N152" s="2"/>
      <c r="O152" s="20"/>
      <c r="P152" s="21"/>
      <c r="Q152" s="21"/>
      <c r="S152" s="2"/>
      <c r="T152" s="20"/>
      <c r="U152" s="21"/>
      <c r="V152" s="21"/>
      <c r="X152" s="2"/>
      <c r="Y152" s="20"/>
      <c r="Z152" s="21"/>
      <c r="AA152" s="21"/>
      <c r="AC152" s="2"/>
      <c r="AD152" s="20"/>
      <c r="AE152" s="21"/>
      <c r="AF152" s="21"/>
      <c r="AG152" s="2"/>
      <c r="AH152" s="2"/>
      <c r="AI152" s="2"/>
      <c r="AJ152" s="2"/>
    </row>
    <row r="153" spans="2:36" ht="13.8" customHeight="1" x14ac:dyDescent="0.25">
      <c r="B153" s="191">
        <v>17</v>
      </c>
      <c r="C153" s="12">
        <v>370</v>
      </c>
      <c r="D153" s="81" t="s">
        <v>93</v>
      </c>
      <c r="E153" s="12">
        <v>1</v>
      </c>
      <c r="F153" s="86" t="s">
        <v>11</v>
      </c>
      <c r="G153" s="12">
        <v>62</v>
      </c>
      <c r="H153" s="12"/>
      <c r="I153" s="12">
        <v>0</v>
      </c>
      <c r="J153" s="12">
        <f t="shared" ref="J153:J159" si="229">G153+H153</f>
        <v>62</v>
      </c>
      <c r="L153" s="13" t="s">
        <v>9</v>
      </c>
      <c r="N153" s="14">
        <v>1875</v>
      </c>
      <c r="O153" s="15">
        <f t="shared" ref="O153:O159" si="230">N153*$S$174</f>
        <v>750000</v>
      </c>
      <c r="P153" s="16">
        <f>+J153*N153</f>
        <v>116250</v>
      </c>
      <c r="Q153" s="15">
        <f t="shared" ref="Q153:Q159" si="231">P153*$S$174</f>
        <v>46500000</v>
      </c>
      <c r="S153" s="14">
        <f t="shared" ref="S153:S159" si="232">N153+100</f>
        <v>1975</v>
      </c>
      <c r="T153" s="15">
        <f t="shared" ref="T153:T159" si="233">S153*$S$174</f>
        <v>790000</v>
      </c>
      <c r="U153" s="16">
        <f>+J153*S153</f>
        <v>122450</v>
      </c>
      <c r="V153" s="15">
        <f t="shared" ref="V153:V159" si="234">U153*$S$174</f>
        <v>48980000</v>
      </c>
      <c r="X153" s="14">
        <f>+S153+100</f>
        <v>2075</v>
      </c>
      <c r="Y153" s="15">
        <f t="shared" ref="Y153:Y160" si="235">X153*$S$174</f>
        <v>830000</v>
      </c>
      <c r="Z153" s="15">
        <f>+J153*X153</f>
        <v>128650</v>
      </c>
      <c r="AA153" s="15">
        <f t="shared" ref="AA153:AA159" si="236">Z153*$S$174</f>
        <v>51460000</v>
      </c>
      <c r="AC153" s="14">
        <f>X153+75</f>
        <v>2150</v>
      </c>
      <c r="AD153" s="15">
        <f>AC153*$S$174</f>
        <v>860000</v>
      </c>
      <c r="AE153" s="15">
        <f>G153*AC153+(H153+I153)*AC153/2</f>
        <v>133300</v>
      </c>
      <c r="AF153" s="15">
        <f>AE153*$S$174</f>
        <v>53320000</v>
      </c>
      <c r="AG153" s="192"/>
      <c r="AH153" s="192"/>
      <c r="AI153" s="192"/>
      <c r="AJ153" s="192"/>
    </row>
    <row r="154" spans="2:36" ht="13.8" customHeight="1" x14ac:dyDescent="0.25">
      <c r="B154" s="191"/>
      <c r="C154" s="12">
        <v>371</v>
      </c>
      <c r="D154" s="81" t="s">
        <v>93</v>
      </c>
      <c r="E154" s="12">
        <v>2</v>
      </c>
      <c r="F154" s="86" t="s">
        <v>8</v>
      </c>
      <c r="G154" s="12">
        <v>86.8</v>
      </c>
      <c r="H154" s="12"/>
      <c r="I154" s="12">
        <v>0</v>
      </c>
      <c r="J154" s="12">
        <f t="shared" si="229"/>
        <v>86.8</v>
      </c>
      <c r="L154" s="17" t="s">
        <v>10</v>
      </c>
      <c r="N154" s="14">
        <v>1950</v>
      </c>
      <c r="O154" s="15">
        <f t="shared" si="230"/>
        <v>780000</v>
      </c>
      <c r="P154" s="16">
        <f>+J154*N154</f>
        <v>169260</v>
      </c>
      <c r="Q154" s="15">
        <f t="shared" si="231"/>
        <v>67704000</v>
      </c>
      <c r="S154" s="14">
        <f t="shared" si="232"/>
        <v>2050</v>
      </c>
      <c r="T154" s="15">
        <f t="shared" si="233"/>
        <v>820000</v>
      </c>
      <c r="U154" s="16">
        <f>+J154*S154</f>
        <v>177940</v>
      </c>
      <c r="V154" s="15">
        <f t="shared" si="234"/>
        <v>71176000</v>
      </c>
      <c r="X154" s="14">
        <f t="shared" ref="X154:X159" si="237">+S154+100</f>
        <v>2150</v>
      </c>
      <c r="Y154" s="15">
        <f t="shared" si="235"/>
        <v>860000</v>
      </c>
      <c r="Z154" s="15">
        <f>+J154*X154</f>
        <v>186620</v>
      </c>
      <c r="AA154" s="15">
        <f t="shared" si="236"/>
        <v>74648000</v>
      </c>
      <c r="AC154" s="14">
        <f t="shared" ref="AC154" si="238">X154+75</f>
        <v>2225</v>
      </c>
      <c r="AD154" s="15">
        <f>AC154*$S$174</f>
        <v>890000</v>
      </c>
      <c r="AE154" s="15">
        <f>G154*AC154+(H154+I154)*AC154/2</f>
        <v>193130</v>
      </c>
      <c r="AF154" s="15">
        <f>AE154*$S$174</f>
        <v>77252000</v>
      </c>
      <c r="AG154" s="192"/>
      <c r="AH154" s="192"/>
      <c r="AI154" s="192"/>
      <c r="AJ154" s="192"/>
    </row>
    <row r="155" spans="2:36" ht="13.8" customHeight="1" x14ac:dyDescent="0.25">
      <c r="B155" s="191"/>
      <c r="C155" s="12">
        <v>372</v>
      </c>
      <c r="D155" s="81" t="s">
        <v>90</v>
      </c>
      <c r="E155" s="12">
        <v>2</v>
      </c>
      <c r="F155" s="86"/>
      <c r="G155" s="12">
        <v>117.9</v>
      </c>
      <c r="H155" s="12"/>
      <c r="I155" s="12"/>
      <c r="J155" s="12">
        <f t="shared" si="229"/>
        <v>117.9</v>
      </c>
      <c r="L155" s="17"/>
      <c r="N155" s="14">
        <v>1925</v>
      </c>
      <c r="O155" s="15">
        <f t="shared" si="230"/>
        <v>770000</v>
      </c>
      <c r="P155" s="16">
        <f t="shared" ref="P155:P156" si="239">+J155*N155</f>
        <v>226957.5</v>
      </c>
      <c r="Q155" s="15">
        <f t="shared" si="231"/>
        <v>90783000</v>
      </c>
      <c r="S155" s="14">
        <f t="shared" si="232"/>
        <v>2025</v>
      </c>
      <c r="T155" s="15">
        <f t="shared" si="233"/>
        <v>810000</v>
      </c>
      <c r="U155" s="16">
        <f t="shared" ref="U155:U156" si="240">+J155*S155</f>
        <v>238747.5</v>
      </c>
      <c r="V155" s="15">
        <f t="shared" si="234"/>
        <v>95499000</v>
      </c>
      <c r="X155" s="14">
        <f t="shared" si="237"/>
        <v>2125</v>
      </c>
      <c r="Y155" s="15">
        <f t="shared" si="235"/>
        <v>850000</v>
      </c>
      <c r="Z155" s="15">
        <f t="shared" ref="Z155:Z156" si="241">+J155*X155</f>
        <v>250537.5</v>
      </c>
      <c r="AA155" s="15">
        <f t="shared" si="236"/>
        <v>100215000</v>
      </c>
      <c r="AC155" s="14"/>
      <c r="AD155" s="15"/>
      <c r="AE155" s="15"/>
      <c r="AF155" s="15"/>
      <c r="AG155" s="22"/>
      <c r="AH155" s="22"/>
      <c r="AI155" s="22"/>
      <c r="AJ155" s="22"/>
    </row>
    <row r="156" spans="2:36" ht="13.8" customHeight="1" x14ac:dyDescent="0.25">
      <c r="B156" s="191"/>
      <c r="C156" s="12">
        <v>373</v>
      </c>
      <c r="D156" s="81" t="s">
        <v>43</v>
      </c>
      <c r="E156" s="12">
        <v>2</v>
      </c>
      <c r="F156" s="86"/>
      <c r="G156" s="12">
        <v>83.1</v>
      </c>
      <c r="H156" s="12"/>
      <c r="I156" s="12"/>
      <c r="J156" s="12">
        <f t="shared" si="229"/>
        <v>83.1</v>
      </c>
      <c r="L156" s="17"/>
      <c r="N156" s="14">
        <v>2000</v>
      </c>
      <c r="O156" s="15">
        <f t="shared" si="230"/>
        <v>800000</v>
      </c>
      <c r="P156" s="16">
        <f t="shared" si="239"/>
        <v>166200</v>
      </c>
      <c r="Q156" s="15">
        <f t="shared" si="231"/>
        <v>66480000</v>
      </c>
      <c r="S156" s="14">
        <f t="shared" si="232"/>
        <v>2100</v>
      </c>
      <c r="T156" s="15">
        <f t="shared" si="233"/>
        <v>840000</v>
      </c>
      <c r="U156" s="16">
        <f t="shared" si="240"/>
        <v>174510</v>
      </c>
      <c r="V156" s="15">
        <f t="shared" si="234"/>
        <v>69804000</v>
      </c>
      <c r="X156" s="14">
        <f t="shared" si="237"/>
        <v>2200</v>
      </c>
      <c r="Y156" s="15">
        <f t="shared" si="235"/>
        <v>880000</v>
      </c>
      <c r="Z156" s="15">
        <f t="shared" si="241"/>
        <v>182820</v>
      </c>
      <c r="AA156" s="15">
        <f t="shared" si="236"/>
        <v>73128000</v>
      </c>
      <c r="AC156" s="14"/>
      <c r="AD156" s="15"/>
      <c r="AE156" s="15"/>
      <c r="AF156" s="15"/>
      <c r="AG156" s="22"/>
      <c r="AH156" s="22"/>
      <c r="AI156" s="22"/>
      <c r="AJ156" s="22"/>
    </row>
    <row r="157" spans="2:36" ht="13.8" customHeight="1" x14ac:dyDescent="0.25">
      <c r="B157" s="191"/>
      <c r="C157" s="12">
        <v>374</v>
      </c>
      <c r="D157" s="81" t="s">
        <v>94</v>
      </c>
      <c r="E157" s="12">
        <v>3</v>
      </c>
      <c r="F157" s="86" t="s">
        <v>8</v>
      </c>
      <c r="G157" s="12">
        <v>144.19999999999999</v>
      </c>
      <c r="H157" s="12"/>
      <c r="I157" s="12">
        <v>0</v>
      </c>
      <c r="J157" s="12">
        <f t="shared" si="229"/>
        <v>144.19999999999999</v>
      </c>
      <c r="L157" s="17" t="s">
        <v>10</v>
      </c>
      <c r="N157" s="14">
        <v>1850</v>
      </c>
      <c r="O157" s="15">
        <f t="shared" si="230"/>
        <v>740000</v>
      </c>
      <c r="P157" s="16">
        <f>+J157*N157</f>
        <v>266770</v>
      </c>
      <c r="Q157" s="15">
        <f t="shared" si="231"/>
        <v>106708000</v>
      </c>
      <c r="S157" s="14">
        <f t="shared" si="232"/>
        <v>1950</v>
      </c>
      <c r="T157" s="15">
        <f t="shared" si="233"/>
        <v>780000</v>
      </c>
      <c r="U157" s="16">
        <f>+J157*S157</f>
        <v>281190</v>
      </c>
      <c r="V157" s="15">
        <f t="shared" si="234"/>
        <v>112476000</v>
      </c>
      <c r="X157" s="14">
        <f t="shared" si="237"/>
        <v>2050</v>
      </c>
      <c r="Y157" s="15">
        <f t="shared" si="235"/>
        <v>820000</v>
      </c>
      <c r="Z157" s="15">
        <f>+J157*X157</f>
        <v>295610</v>
      </c>
      <c r="AA157" s="15">
        <f t="shared" si="236"/>
        <v>118244000</v>
      </c>
      <c r="AC157" s="14">
        <f t="shared" ref="AC157:AC160" si="242">X157+75</f>
        <v>2125</v>
      </c>
      <c r="AD157" s="15">
        <f>AC157*$S$174</f>
        <v>850000</v>
      </c>
      <c r="AE157" s="15">
        <f>G157*AC157+(H157+I157)*AC157/2</f>
        <v>306425</v>
      </c>
      <c r="AF157" s="15">
        <f>AE157*$S$174</f>
        <v>122570000</v>
      </c>
      <c r="AG157" s="192"/>
      <c r="AH157" s="192"/>
      <c r="AI157" s="192"/>
      <c r="AJ157" s="192"/>
    </row>
    <row r="158" spans="2:36" ht="13.8" customHeight="1" x14ac:dyDescent="0.25">
      <c r="B158" s="191"/>
      <c r="C158" s="12">
        <v>375</v>
      </c>
      <c r="D158" s="81" t="s">
        <v>95</v>
      </c>
      <c r="E158" s="12">
        <v>0</v>
      </c>
      <c r="F158" s="86" t="s">
        <v>11</v>
      </c>
      <c r="G158" s="12">
        <v>146.30000000000001</v>
      </c>
      <c r="H158" s="12"/>
      <c r="I158" s="12">
        <v>0</v>
      </c>
      <c r="J158" s="12">
        <f t="shared" si="229"/>
        <v>146.30000000000001</v>
      </c>
      <c r="L158" s="17" t="s">
        <v>10</v>
      </c>
      <c r="N158" s="14">
        <v>750</v>
      </c>
      <c r="O158" s="15">
        <f t="shared" si="230"/>
        <v>300000</v>
      </c>
      <c r="P158" s="16">
        <f>+J158*N158</f>
        <v>109725.00000000001</v>
      </c>
      <c r="Q158" s="15">
        <f t="shared" si="231"/>
        <v>43890000.000000007</v>
      </c>
      <c r="S158" s="14">
        <f t="shared" si="232"/>
        <v>850</v>
      </c>
      <c r="T158" s="15">
        <f t="shared" si="233"/>
        <v>340000</v>
      </c>
      <c r="U158" s="16">
        <f>+J158*S158</f>
        <v>124355.00000000001</v>
      </c>
      <c r="V158" s="15">
        <f t="shared" si="234"/>
        <v>49742000.000000007</v>
      </c>
      <c r="X158" s="14">
        <f t="shared" si="237"/>
        <v>950</v>
      </c>
      <c r="Y158" s="15">
        <f t="shared" si="235"/>
        <v>380000</v>
      </c>
      <c r="Z158" s="15">
        <f>+J158*X158</f>
        <v>138985</v>
      </c>
      <c r="AA158" s="15">
        <f t="shared" si="236"/>
        <v>55594000</v>
      </c>
      <c r="AC158" s="14">
        <f t="shared" si="242"/>
        <v>1025</v>
      </c>
      <c r="AD158" s="15">
        <f>AC158*$S$174</f>
        <v>410000</v>
      </c>
      <c r="AE158" s="15">
        <f>G158*AC158+(H158+I158)*AC158/2</f>
        <v>149957.5</v>
      </c>
      <c r="AF158" s="15">
        <f>AE158*$S$174</f>
        <v>59983000</v>
      </c>
      <c r="AG158" s="192"/>
      <c r="AH158" s="192"/>
      <c r="AI158" s="192"/>
      <c r="AJ158" s="192"/>
    </row>
    <row r="159" spans="2:36" ht="14.4" customHeight="1" x14ac:dyDescent="0.25">
      <c r="B159" s="191"/>
      <c r="C159" s="12">
        <v>376</v>
      </c>
      <c r="D159" s="81" t="s">
        <v>93</v>
      </c>
      <c r="E159" s="12">
        <v>1</v>
      </c>
      <c r="F159" s="86" t="s">
        <v>11</v>
      </c>
      <c r="G159" s="12">
        <v>62.6</v>
      </c>
      <c r="H159" s="12"/>
      <c r="I159" s="12">
        <v>0</v>
      </c>
      <c r="J159" s="12">
        <f t="shared" si="229"/>
        <v>62.6</v>
      </c>
      <c r="L159" s="17"/>
      <c r="N159" s="14">
        <v>1875</v>
      </c>
      <c r="O159" s="15">
        <f t="shared" si="230"/>
        <v>750000</v>
      </c>
      <c r="P159" s="16">
        <f>+J159*N159</f>
        <v>117375</v>
      </c>
      <c r="Q159" s="15">
        <f t="shared" si="231"/>
        <v>46950000</v>
      </c>
      <c r="S159" s="14">
        <f t="shared" si="232"/>
        <v>1975</v>
      </c>
      <c r="T159" s="15">
        <f t="shared" si="233"/>
        <v>790000</v>
      </c>
      <c r="U159" s="16">
        <f>+J159*S159</f>
        <v>123635</v>
      </c>
      <c r="V159" s="15">
        <f t="shared" si="234"/>
        <v>49454000</v>
      </c>
      <c r="X159" s="14">
        <f t="shared" si="237"/>
        <v>2075</v>
      </c>
      <c r="Y159" s="15">
        <f t="shared" si="235"/>
        <v>830000</v>
      </c>
      <c r="Z159" s="15">
        <f>+J159*X159</f>
        <v>129895</v>
      </c>
      <c r="AA159" s="15">
        <f t="shared" si="236"/>
        <v>51958000</v>
      </c>
      <c r="AC159" s="14">
        <f t="shared" si="242"/>
        <v>2150</v>
      </c>
      <c r="AD159" s="15">
        <f>AC159*$S$174</f>
        <v>860000</v>
      </c>
      <c r="AE159" s="15">
        <f>G159*AC159+(H159+I159)*AC159/2</f>
        <v>134590</v>
      </c>
      <c r="AF159" s="15">
        <f>AE159*$S$174</f>
        <v>53836000</v>
      </c>
      <c r="AG159" s="22"/>
      <c r="AH159" s="22"/>
      <c r="AI159" s="22"/>
      <c r="AJ159" s="22"/>
    </row>
    <row r="160" spans="2:36" x14ac:dyDescent="0.25">
      <c r="C160" s="18"/>
      <c r="D160" s="82"/>
      <c r="E160" s="18"/>
      <c r="F160" s="87"/>
      <c r="G160" s="19">
        <f>SUM(G153:G159)</f>
        <v>702.90000000000009</v>
      </c>
      <c r="H160" s="19">
        <f>SUM(H153:I159)</f>
        <v>0</v>
      </c>
      <c r="I160" s="19">
        <f>SUM(I153:I158)</f>
        <v>0</v>
      </c>
      <c r="J160" s="19">
        <f>SUM(J153:J159)</f>
        <v>702.90000000000009</v>
      </c>
      <c r="N160" s="104">
        <f>+P160/J160</f>
        <v>1668.142694551145</v>
      </c>
      <c r="O160" s="20"/>
      <c r="P160" s="21">
        <f>SUM(P153:P159)</f>
        <v>1172537.5</v>
      </c>
      <c r="Q160" s="21">
        <f>SUM(Q153:Q159)</f>
        <v>469015000</v>
      </c>
      <c r="S160" s="104">
        <f>+U160/J160</f>
        <v>1768.142694551145</v>
      </c>
      <c r="T160" s="20"/>
      <c r="U160" s="21">
        <f>SUM(U153:U159)</f>
        <v>1242827.5</v>
      </c>
      <c r="V160" s="21">
        <f>SUM(V153:V159)</f>
        <v>497131000</v>
      </c>
      <c r="X160" s="104">
        <f>+Z160/J160</f>
        <v>1868.142694551145</v>
      </c>
      <c r="Y160" s="20">
        <f t="shared" si="235"/>
        <v>747257.07782045798</v>
      </c>
      <c r="Z160" s="21">
        <f>SUM(Z153:Z159)</f>
        <v>1313117.5</v>
      </c>
      <c r="AA160" s="21">
        <f>SUM(AA153:AA159)</f>
        <v>525247000</v>
      </c>
      <c r="AC160" s="2">
        <f t="shared" si="242"/>
        <v>1943.142694551145</v>
      </c>
      <c r="AD160" s="20">
        <f>AC160*$S$174</f>
        <v>777257.07782045798</v>
      </c>
      <c r="AE160" s="21">
        <f>SUM(AE153:AE159)</f>
        <v>917402.5</v>
      </c>
      <c r="AF160" s="21">
        <f>SUM(AF153:AF159)</f>
        <v>366961000</v>
      </c>
      <c r="AG160" s="193"/>
      <c r="AH160" s="193"/>
      <c r="AI160" s="193"/>
      <c r="AJ160" s="193"/>
    </row>
    <row r="161" spans="2:36" x14ac:dyDescent="0.25">
      <c r="C161" s="18"/>
      <c r="D161" s="82"/>
      <c r="E161" s="18"/>
      <c r="F161" s="87"/>
      <c r="G161" s="19"/>
      <c r="H161" s="19"/>
      <c r="I161" s="19"/>
      <c r="J161" s="19"/>
      <c r="N161" s="104"/>
      <c r="O161" s="20"/>
      <c r="P161" s="21"/>
      <c r="Q161" s="21"/>
      <c r="S161" s="104"/>
      <c r="T161" s="20"/>
      <c r="U161" s="21"/>
      <c r="V161" s="21"/>
      <c r="X161" s="104"/>
      <c r="Y161" s="20"/>
      <c r="Z161" s="21"/>
      <c r="AA161" s="21"/>
      <c r="AC161" s="2"/>
      <c r="AD161" s="20"/>
      <c r="AE161" s="21"/>
      <c r="AF161" s="21"/>
      <c r="AG161" s="2"/>
      <c r="AH161" s="2"/>
      <c r="AI161" s="2"/>
      <c r="AJ161" s="2"/>
    </row>
    <row r="162" spans="2:36" ht="13.8" customHeight="1" x14ac:dyDescent="0.25">
      <c r="B162" s="191">
        <v>18</v>
      </c>
      <c r="C162" s="12">
        <v>377</v>
      </c>
      <c r="D162" s="81" t="s">
        <v>93</v>
      </c>
      <c r="E162" s="12">
        <v>1</v>
      </c>
      <c r="F162" s="86" t="s">
        <v>11</v>
      </c>
      <c r="G162" s="12">
        <v>62</v>
      </c>
      <c r="H162" s="12"/>
      <c r="I162" s="12">
        <v>0</v>
      </c>
      <c r="J162" s="12">
        <f t="shared" ref="J162:J167" si="243">G162+H162</f>
        <v>62</v>
      </c>
      <c r="L162" s="13" t="s">
        <v>9</v>
      </c>
      <c r="N162" s="14">
        <v>1925</v>
      </c>
      <c r="O162" s="15">
        <f t="shared" ref="O162:O167" si="244">N162*$S$174</f>
        <v>770000</v>
      </c>
      <c r="P162" s="16">
        <f>+J162*N162</f>
        <v>119350</v>
      </c>
      <c r="Q162" s="15">
        <f t="shared" ref="Q162:Q167" si="245">P162*$S$174</f>
        <v>47740000</v>
      </c>
      <c r="S162" s="14">
        <f t="shared" ref="S162:S167" si="246">N162+100</f>
        <v>2025</v>
      </c>
      <c r="T162" s="15">
        <f t="shared" ref="T162:T167" si="247">S162*$S$174</f>
        <v>810000</v>
      </c>
      <c r="U162" s="16">
        <f>+J162*S162</f>
        <v>125550</v>
      </c>
      <c r="V162" s="15">
        <f t="shared" ref="V162:V167" si="248">U162*$S$174</f>
        <v>50220000</v>
      </c>
      <c r="X162" s="14">
        <f>+S162+100</f>
        <v>2125</v>
      </c>
      <c r="Y162" s="15">
        <f t="shared" ref="Y162:Y168" si="249">X162*$S$174</f>
        <v>850000</v>
      </c>
      <c r="Z162" s="15">
        <f>+J162*X162</f>
        <v>131750</v>
      </c>
      <c r="AA162" s="15">
        <f t="shared" ref="AA162:AA167" si="250">Z162*$S$174</f>
        <v>52700000</v>
      </c>
      <c r="AC162" s="14">
        <f>X162+75</f>
        <v>2200</v>
      </c>
      <c r="AD162" s="15">
        <f>AC162*$S$174</f>
        <v>880000</v>
      </c>
      <c r="AE162" s="15">
        <f>G162*AC162+(H162+I162)*AC162/2</f>
        <v>136400</v>
      </c>
      <c r="AF162" s="15">
        <f>AE162*$S$174</f>
        <v>54560000</v>
      </c>
      <c r="AG162" s="192"/>
      <c r="AH162" s="192"/>
      <c r="AI162" s="192"/>
      <c r="AJ162" s="192"/>
    </row>
    <row r="163" spans="2:36" ht="13.8" customHeight="1" x14ac:dyDescent="0.25">
      <c r="B163" s="191"/>
      <c r="C163" s="12">
        <v>378</v>
      </c>
      <c r="D163" s="81" t="s">
        <v>93</v>
      </c>
      <c r="E163" s="12">
        <v>2</v>
      </c>
      <c r="F163" s="86" t="s">
        <v>8</v>
      </c>
      <c r="G163" s="12">
        <v>86.8</v>
      </c>
      <c r="H163" s="12"/>
      <c r="I163" s="12">
        <v>0</v>
      </c>
      <c r="J163" s="12">
        <f t="shared" si="243"/>
        <v>86.8</v>
      </c>
      <c r="L163" s="17" t="s">
        <v>10</v>
      </c>
      <c r="N163" s="14">
        <v>1975</v>
      </c>
      <c r="O163" s="15">
        <f t="shared" si="244"/>
        <v>790000</v>
      </c>
      <c r="P163" s="16">
        <f>+J163*N163</f>
        <v>171430</v>
      </c>
      <c r="Q163" s="15">
        <f t="shared" si="245"/>
        <v>68572000</v>
      </c>
      <c r="S163" s="14">
        <f t="shared" si="246"/>
        <v>2075</v>
      </c>
      <c r="T163" s="15">
        <f t="shared" si="247"/>
        <v>830000</v>
      </c>
      <c r="U163" s="16">
        <f>+J163*S163</f>
        <v>180110</v>
      </c>
      <c r="V163" s="15">
        <f t="shared" si="248"/>
        <v>72044000</v>
      </c>
      <c r="X163" s="14">
        <f t="shared" ref="X163:X167" si="251">+S163+100</f>
        <v>2175</v>
      </c>
      <c r="Y163" s="15">
        <f t="shared" si="249"/>
        <v>870000</v>
      </c>
      <c r="Z163" s="15">
        <f>+J163*X163</f>
        <v>188790</v>
      </c>
      <c r="AA163" s="15">
        <f t="shared" si="250"/>
        <v>75516000</v>
      </c>
      <c r="AC163" s="14">
        <f t="shared" ref="AC163" si="252">X163+75</f>
        <v>2250</v>
      </c>
      <c r="AD163" s="15">
        <f>AC163*$S$174</f>
        <v>900000</v>
      </c>
      <c r="AE163" s="15">
        <f>G163*AC163+(H163+I163)*AC163/2</f>
        <v>195300</v>
      </c>
      <c r="AF163" s="15">
        <f>AE163*$S$174</f>
        <v>78120000</v>
      </c>
      <c r="AG163" s="192"/>
      <c r="AH163" s="192"/>
      <c r="AI163" s="192"/>
      <c r="AJ163" s="192"/>
    </row>
    <row r="164" spans="2:36" ht="13.8" customHeight="1" x14ac:dyDescent="0.25">
      <c r="B164" s="191"/>
      <c r="C164" s="12">
        <v>379</v>
      </c>
      <c r="D164" s="81" t="s">
        <v>90</v>
      </c>
      <c r="E164" s="12">
        <v>2</v>
      </c>
      <c r="F164" s="86"/>
      <c r="G164" s="12">
        <v>117.9</v>
      </c>
      <c r="H164" s="12"/>
      <c r="I164" s="12"/>
      <c r="J164" s="12">
        <f t="shared" si="243"/>
        <v>117.9</v>
      </c>
      <c r="L164" s="17"/>
      <c r="N164" s="14">
        <v>1975</v>
      </c>
      <c r="O164" s="15">
        <f t="shared" si="244"/>
        <v>790000</v>
      </c>
      <c r="P164" s="16">
        <f t="shared" ref="P164:P165" si="253">+J164*N164</f>
        <v>232852.5</v>
      </c>
      <c r="Q164" s="15">
        <f t="shared" si="245"/>
        <v>93141000</v>
      </c>
      <c r="S164" s="14">
        <f t="shared" si="246"/>
        <v>2075</v>
      </c>
      <c r="T164" s="15">
        <f t="shared" si="247"/>
        <v>830000</v>
      </c>
      <c r="U164" s="16">
        <f t="shared" ref="U164:U165" si="254">+J164*S164</f>
        <v>244642.5</v>
      </c>
      <c r="V164" s="15">
        <f t="shared" si="248"/>
        <v>97857000</v>
      </c>
      <c r="X164" s="14">
        <f t="shared" si="251"/>
        <v>2175</v>
      </c>
      <c r="Y164" s="15">
        <f t="shared" si="249"/>
        <v>870000</v>
      </c>
      <c r="Z164" s="15">
        <f t="shared" ref="Z164:Z165" si="255">+J164*X164</f>
        <v>256432.5</v>
      </c>
      <c r="AA164" s="15">
        <f t="shared" si="250"/>
        <v>102573000</v>
      </c>
      <c r="AC164" s="14"/>
      <c r="AD164" s="15"/>
      <c r="AE164" s="15"/>
      <c r="AF164" s="15"/>
      <c r="AG164" s="22"/>
      <c r="AH164" s="22"/>
      <c r="AI164" s="22"/>
      <c r="AJ164" s="22"/>
    </row>
    <row r="165" spans="2:36" ht="13.8" customHeight="1" x14ac:dyDescent="0.25">
      <c r="B165" s="191"/>
      <c r="C165" s="12">
        <v>380</v>
      </c>
      <c r="D165" s="81" t="s">
        <v>43</v>
      </c>
      <c r="E165" s="12">
        <v>2</v>
      </c>
      <c r="F165" s="86"/>
      <c r="G165" s="12">
        <v>83.1</v>
      </c>
      <c r="H165" s="12"/>
      <c r="I165" s="12"/>
      <c r="J165" s="12">
        <f t="shared" si="243"/>
        <v>83.1</v>
      </c>
      <c r="L165" s="17"/>
      <c r="N165" s="14">
        <v>2050</v>
      </c>
      <c r="O165" s="15">
        <f t="shared" si="244"/>
        <v>820000</v>
      </c>
      <c r="P165" s="16">
        <f t="shared" si="253"/>
        <v>170355</v>
      </c>
      <c r="Q165" s="15">
        <f t="shared" si="245"/>
        <v>68142000</v>
      </c>
      <c r="S165" s="14">
        <f t="shared" si="246"/>
        <v>2150</v>
      </c>
      <c r="T165" s="15">
        <f t="shared" si="247"/>
        <v>860000</v>
      </c>
      <c r="U165" s="16">
        <f t="shared" si="254"/>
        <v>178665</v>
      </c>
      <c r="V165" s="15">
        <f t="shared" si="248"/>
        <v>71466000</v>
      </c>
      <c r="X165" s="14">
        <f t="shared" si="251"/>
        <v>2250</v>
      </c>
      <c r="Y165" s="15">
        <f t="shared" si="249"/>
        <v>900000</v>
      </c>
      <c r="Z165" s="15">
        <f t="shared" si="255"/>
        <v>186975</v>
      </c>
      <c r="AA165" s="15">
        <f t="shared" si="250"/>
        <v>74790000</v>
      </c>
      <c r="AC165" s="14"/>
      <c r="AD165" s="15"/>
      <c r="AE165" s="15"/>
      <c r="AF165" s="15"/>
      <c r="AG165" s="22"/>
      <c r="AH165" s="22"/>
      <c r="AI165" s="22"/>
      <c r="AJ165" s="22"/>
    </row>
    <row r="166" spans="2:36" ht="13.8" customHeight="1" x14ac:dyDescent="0.25">
      <c r="B166" s="191"/>
      <c r="C166" s="12">
        <v>381</v>
      </c>
      <c r="D166" s="81" t="s">
        <v>94</v>
      </c>
      <c r="E166" s="12">
        <v>3</v>
      </c>
      <c r="F166" s="86" t="s">
        <v>8</v>
      </c>
      <c r="G166" s="12">
        <v>144.19999999999999</v>
      </c>
      <c r="H166" s="12"/>
      <c r="I166" s="12">
        <v>0</v>
      </c>
      <c r="J166" s="12">
        <f t="shared" si="243"/>
        <v>144.19999999999999</v>
      </c>
      <c r="L166" s="17" t="s">
        <v>10</v>
      </c>
      <c r="N166" s="14">
        <v>1925</v>
      </c>
      <c r="O166" s="15">
        <f t="shared" si="244"/>
        <v>770000</v>
      </c>
      <c r="P166" s="16">
        <f>+J166*N166</f>
        <v>277585</v>
      </c>
      <c r="Q166" s="15">
        <f t="shared" si="245"/>
        <v>111034000</v>
      </c>
      <c r="S166" s="14">
        <f t="shared" si="246"/>
        <v>2025</v>
      </c>
      <c r="T166" s="15">
        <f t="shared" si="247"/>
        <v>810000</v>
      </c>
      <c r="U166" s="16">
        <f>+J166*S166</f>
        <v>292005</v>
      </c>
      <c r="V166" s="15">
        <f t="shared" si="248"/>
        <v>116802000</v>
      </c>
      <c r="X166" s="14">
        <f t="shared" si="251"/>
        <v>2125</v>
      </c>
      <c r="Y166" s="15">
        <f t="shared" si="249"/>
        <v>850000</v>
      </c>
      <c r="Z166" s="15">
        <f>+J166*X166</f>
        <v>306425</v>
      </c>
      <c r="AA166" s="15">
        <f t="shared" si="250"/>
        <v>122570000</v>
      </c>
      <c r="AC166" s="14">
        <f t="shared" ref="AC166:AC168" si="256">X166+75</f>
        <v>2200</v>
      </c>
      <c r="AD166" s="15">
        <f>AC166*$S$174</f>
        <v>880000</v>
      </c>
      <c r="AE166" s="15">
        <f>G166*AC166+(H166+I166)*AC166/2</f>
        <v>317240</v>
      </c>
      <c r="AF166" s="15">
        <f>AE166*$S$174</f>
        <v>126896000</v>
      </c>
      <c r="AG166" s="192"/>
      <c r="AH166" s="192"/>
      <c r="AI166" s="192"/>
      <c r="AJ166" s="192"/>
    </row>
    <row r="167" spans="2:36" ht="13.8" customHeight="1" x14ac:dyDescent="0.25">
      <c r="B167" s="191"/>
      <c r="C167" s="12">
        <v>382</v>
      </c>
      <c r="D167" s="81" t="s">
        <v>93</v>
      </c>
      <c r="E167" s="12">
        <v>1</v>
      </c>
      <c r="F167" s="86" t="s">
        <v>11</v>
      </c>
      <c r="G167" s="12">
        <v>62.6</v>
      </c>
      <c r="H167" s="12"/>
      <c r="I167" s="12">
        <v>0</v>
      </c>
      <c r="J167" s="12">
        <f t="shared" si="243"/>
        <v>62.6</v>
      </c>
      <c r="L167" s="17" t="s">
        <v>10</v>
      </c>
      <c r="N167" s="14">
        <v>1925</v>
      </c>
      <c r="O167" s="15">
        <f t="shared" si="244"/>
        <v>770000</v>
      </c>
      <c r="P167" s="16">
        <f>+J167*N167</f>
        <v>120505</v>
      </c>
      <c r="Q167" s="15">
        <f t="shared" si="245"/>
        <v>48202000</v>
      </c>
      <c r="S167" s="14">
        <f t="shared" si="246"/>
        <v>2025</v>
      </c>
      <c r="T167" s="15">
        <f t="shared" si="247"/>
        <v>810000</v>
      </c>
      <c r="U167" s="16">
        <f>+J167*S167</f>
        <v>126765</v>
      </c>
      <c r="V167" s="15">
        <f t="shared" si="248"/>
        <v>50706000</v>
      </c>
      <c r="X167" s="14">
        <f t="shared" si="251"/>
        <v>2125</v>
      </c>
      <c r="Y167" s="15">
        <f t="shared" si="249"/>
        <v>850000</v>
      </c>
      <c r="Z167" s="15">
        <f>+J167*X167</f>
        <v>133025</v>
      </c>
      <c r="AA167" s="15">
        <f t="shared" si="250"/>
        <v>53210000</v>
      </c>
      <c r="AC167" s="14">
        <f t="shared" si="256"/>
        <v>2200</v>
      </c>
      <c r="AD167" s="15">
        <f>AC167*$S$174</f>
        <v>880000</v>
      </c>
      <c r="AE167" s="15">
        <f>G167*AC167+(H167+I167)*AC167/2</f>
        <v>137720</v>
      </c>
      <c r="AF167" s="15">
        <f>AE167*$S$174</f>
        <v>55088000</v>
      </c>
      <c r="AG167" s="192"/>
      <c r="AH167" s="192"/>
      <c r="AI167" s="192"/>
      <c r="AJ167" s="192"/>
    </row>
    <row r="168" spans="2:36" x14ac:dyDescent="0.25">
      <c r="C168" s="18"/>
      <c r="D168" s="82"/>
      <c r="E168" s="18"/>
      <c r="F168" s="87"/>
      <c r="G168" s="19">
        <f>SUM(G162:G167)</f>
        <v>556.6</v>
      </c>
      <c r="H168" s="19">
        <f>SUM(H162:I167)</f>
        <v>0</v>
      </c>
      <c r="I168" s="19">
        <f>SUM(I162:I167)</f>
        <v>0</v>
      </c>
      <c r="J168" s="19">
        <f>SUM(J162:J167)</f>
        <v>556.6</v>
      </c>
      <c r="N168" s="104">
        <f>+P168/J168</f>
        <v>1962.0508444125044</v>
      </c>
      <c r="O168" s="20"/>
      <c r="P168" s="21">
        <f>SUM(P162:P167)</f>
        <v>1092077.5</v>
      </c>
      <c r="Q168" s="21">
        <f>SUM(Q162:Q167)</f>
        <v>436831000</v>
      </c>
      <c r="S168" s="104">
        <f>+U168/J168</f>
        <v>2062.0508444125044</v>
      </c>
      <c r="T168" s="20"/>
      <c r="U168" s="21">
        <f>SUM(U162:U167)</f>
        <v>1147737.5</v>
      </c>
      <c r="V168" s="21">
        <f>SUM(V162:V167)</f>
        <v>459095000</v>
      </c>
      <c r="X168" s="104">
        <f>+Z168/J168</f>
        <v>2162.0508444125044</v>
      </c>
      <c r="Y168" s="20">
        <f t="shared" si="249"/>
        <v>864820.33776500169</v>
      </c>
      <c r="Z168" s="21">
        <f>SUM(Z162:Z167)</f>
        <v>1203397.5</v>
      </c>
      <c r="AA168" s="21">
        <f>SUM(AA162:AA167)</f>
        <v>481359000</v>
      </c>
      <c r="AC168" s="2">
        <f t="shared" si="256"/>
        <v>2237.0508444125044</v>
      </c>
      <c r="AD168" s="20">
        <f>AC168*$S$174</f>
        <v>894820.33776500169</v>
      </c>
      <c r="AE168" s="21">
        <f>SUM(AE162:AE167)</f>
        <v>786660</v>
      </c>
      <c r="AF168" s="21">
        <f>SUM(AF162:AF167)</f>
        <v>314664000</v>
      </c>
      <c r="AG168" s="193"/>
      <c r="AH168" s="193"/>
      <c r="AI168" s="193"/>
      <c r="AJ168" s="193"/>
    </row>
    <row r="169" spans="2:36" x14ac:dyDescent="0.25">
      <c r="C169" s="18"/>
      <c r="D169" s="82"/>
      <c r="E169" s="18"/>
      <c r="F169" s="87"/>
      <c r="G169" s="19"/>
      <c r="H169" s="19"/>
      <c r="I169" s="19"/>
      <c r="J169" s="19"/>
      <c r="N169" s="104"/>
      <c r="O169" s="20"/>
      <c r="P169" s="21"/>
      <c r="Q169" s="21"/>
      <c r="S169" s="104"/>
      <c r="T169" s="20"/>
      <c r="U169" s="21"/>
      <c r="V169" s="21"/>
      <c r="X169" s="104"/>
      <c r="Y169" s="20"/>
      <c r="Z169" s="21"/>
      <c r="AA169" s="21"/>
      <c r="AC169" s="2"/>
      <c r="AD169" s="20"/>
      <c r="AE169" s="21"/>
      <c r="AF169" s="21"/>
      <c r="AG169" s="2"/>
      <c r="AH169" s="2"/>
      <c r="AI169" s="2"/>
      <c r="AJ169" s="2"/>
    </row>
    <row r="170" spans="2:36" x14ac:dyDescent="0.25">
      <c r="B170" s="23" t="s">
        <v>44</v>
      </c>
      <c r="C170" s="57">
        <v>130</v>
      </c>
      <c r="D170" s="24"/>
      <c r="E170" s="24"/>
      <c r="F170" s="24"/>
      <c r="G170" s="57">
        <f>+G14+G24+G34+G44+G54+G64+G74+G84+G94+G104+G114+G124+G134+G143+G151+G160+G168</f>
        <v>10821.500000000004</v>
      </c>
      <c r="H170" s="57"/>
      <c r="I170" s="57">
        <f t="shared" ref="I170:J170" si="257">+I14+I24+I34+I44+I54+I64+I74+I84+I94+I104+I114+I124+I134+I143+I151+I160+I168</f>
        <v>0</v>
      </c>
      <c r="J170" s="57">
        <f t="shared" si="257"/>
        <v>10821.500000000004</v>
      </c>
      <c r="K170" s="36" t="e">
        <f>+K14+#REF!+#REF!+#REF!+#REF!+#REF!+#REF!+#REF!+#REF!</f>
        <v>#REF!</v>
      </c>
      <c r="L170" s="25" t="e">
        <f>+L14+#REF!+#REF!+#REF!+#REF!+#REF!+#REF!+#REF!+#REF!</f>
        <v>#REF!</v>
      </c>
      <c r="M170" s="25" t="e">
        <f>+M14+#REF!+#REF!+#REF!+#REF!+#REF!+#REF!+#REF!+#REF!</f>
        <v>#REF!</v>
      </c>
      <c r="N170" s="25">
        <f>+P170/J170</f>
        <v>1685.3195028415648</v>
      </c>
      <c r="O170" s="25">
        <f>+Q170/J170</f>
        <v>674127.80113662593</v>
      </c>
      <c r="P170" s="58">
        <f>+P14+P24+P34+P44+P54+P64+P74+P84+P94+P104+P114+P124+P134+P143+P151+P160+P168</f>
        <v>18237685</v>
      </c>
      <c r="Q170" s="57">
        <f>+Q14+Q24+Q34+Q44+Q54+Q64+Q74+Q84+Q94+Q104+Q114+Q124+Q134+Q143+Q151+Q160+Q168</f>
        <v>7295074000</v>
      </c>
      <c r="R170" s="36" t="e">
        <f>+R14+#REF!+#REF!+#REF!+#REF!+#REF!+#REF!+#REF!+#REF!</f>
        <v>#REF!</v>
      </c>
      <c r="S170" s="58">
        <f>+U170/J170</f>
        <v>1785.3195028415648</v>
      </c>
      <c r="T170" s="25">
        <f>+V170/J170</f>
        <v>714127.80113662593</v>
      </c>
      <c r="U170" s="58">
        <f>+U14+U24+U34+U44+U54+U64+U74+U84+U94+U104+U114+U124+U134+U143+U151+U160+U168</f>
        <v>19319835</v>
      </c>
      <c r="V170" s="57">
        <f>+V14+V24+V34+V44+V54+V64+V74+V84+V94+V104+V114+V124+V134+V143+V151+V160+V168</f>
        <v>7727934000</v>
      </c>
      <c r="W170" s="36" t="e">
        <f>+W14+#REF!+#REF!+#REF!+#REF!+#REF!+#REF!+#REF!+#REF!</f>
        <v>#REF!</v>
      </c>
      <c r="X170" s="25">
        <f>+Z170/J170</f>
        <v>1885.3195028415648</v>
      </c>
      <c r="Y170" s="25">
        <f>+AA170/J170</f>
        <v>754127.80113662593</v>
      </c>
      <c r="Z170" s="58">
        <f>+Z14+Z24+Z34+Z44+Z54+Z64+Z74+Z84+Z94+Z104+Z114+Z124+Z134+Z143+Z151+Z160+Z168</f>
        <v>20401985</v>
      </c>
      <c r="AA170" s="57">
        <f>+AA14+AA24+AA34+AA44+AA54+AA64+AA74+AA84+AA94+AA104+AA114+AA124+AA134+AA143+AA151+AA160+AA168</f>
        <v>8160794000</v>
      </c>
      <c r="AC170" s="26" t="e">
        <f>+AE170/J170</f>
        <v>#REF!</v>
      </c>
      <c r="AD170" s="27" t="e">
        <f>+AF170/J170</f>
        <v>#REF!</v>
      </c>
      <c r="AE170" s="28" t="e">
        <f>AE14+#REF!+#REF!+#REF!+#REF!+#REF!+#REF!+#REF!+#REF!+#REF!+#REF!+#REF!+#REF!+#REF!</f>
        <v>#REF!</v>
      </c>
      <c r="AF170" s="28" t="e">
        <f>AF14+#REF!+#REF!+#REF!+#REF!+#REF!+#REF!+#REF!+#REF!+#REF!+#REF!+#REF!+#REF!+#REF!</f>
        <v>#REF!</v>
      </c>
      <c r="AG170" s="193"/>
      <c r="AH170" s="193"/>
      <c r="AI170" s="193"/>
      <c r="AJ170" s="193"/>
    </row>
    <row r="171" spans="2:36" x14ac:dyDescent="0.25">
      <c r="N171" s="198">
        <v>0.35</v>
      </c>
      <c r="O171" s="199"/>
      <c r="P171" s="199"/>
      <c r="Q171" s="199"/>
      <c r="S171" s="198">
        <v>0.5</v>
      </c>
      <c r="T171" s="199"/>
      <c r="U171" s="199"/>
      <c r="V171" s="199"/>
      <c r="X171" s="198">
        <v>0.15</v>
      </c>
      <c r="Y171" s="199"/>
      <c r="Z171" s="199"/>
      <c r="AA171" s="199"/>
      <c r="AC171" s="198">
        <v>0.15</v>
      </c>
      <c r="AD171" s="198"/>
      <c r="AE171" s="198"/>
      <c r="AF171" s="198"/>
      <c r="AG171" s="193"/>
      <c r="AH171" s="193"/>
      <c r="AI171" s="193"/>
      <c r="AJ171" s="193"/>
    </row>
    <row r="172" spans="2:36" x14ac:dyDescent="0.25">
      <c r="B172" s="37"/>
      <c r="C172" s="38"/>
      <c r="D172" s="38"/>
      <c r="E172" s="37"/>
      <c r="F172" s="38"/>
      <c r="H172" s="39"/>
      <c r="J172" s="29"/>
      <c r="N172" s="30"/>
      <c r="AG172" s="193"/>
      <c r="AH172" s="193"/>
      <c r="AI172" s="193"/>
      <c r="AJ172" s="193"/>
    </row>
    <row r="173" spans="2:36" ht="14.4" customHeight="1" x14ac:dyDescent="0.25">
      <c r="B173" s="40"/>
      <c r="E173" s="41"/>
      <c r="F173" s="42"/>
      <c r="N173" s="60" t="s">
        <v>45</v>
      </c>
      <c r="O173" s="60"/>
      <c r="P173" s="61">
        <f>P170*N171+U170*S171+Z170*X171</f>
        <v>19103405</v>
      </c>
      <c r="S173" s="106" t="s">
        <v>69</v>
      </c>
      <c r="AG173" s="193"/>
      <c r="AH173" s="193"/>
      <c r="AI173" s="193"/>
      <c r="AJ173" s="193"/>
    </row>
    <row r="174" spans="2:36" ht="13.95" customHeight="1" x14ac:dyDescent="0.25">
      <c r="B174" s="40"/>
      <c r="E174" s="41"/>
      <c r="F174" s="42"/>
      <c r="N174" s="60" t="s">
        <v>46</v>
      </c>
      <c r="O174" s="61"/>
      <c r="P174" s="61">
        <f>P173/J170</f>
        <v>1765.3195028415648</v>
      </c>
      <c r="S174" s="31">
        <v>400</v>
      </c>
      <c r="AG174" s="193"/>
      <c r="AH174" s="193"/>
      <c r="AI174" s="193"/>
      <c r="AJ174" s="193"/>
    </row>
    <row r="175" spans="2:36" ht="15.05" customHeight="1" x14ac:dyDescent="0.25">
      <c r="B175" s="40"/>
      <c r="E175" s="41"/>
      <c r="F175" s="42"/>
      <c r="N175" s="4"/>
      <c r="P175" s="30"/>
      <c r="AG175" s="193"/>
      <c r="AH175" s="193"/>
      <c r="AI175" s="193"/>
      <c r="AJ175" s="193"/>
    </row>
    <row r="176" spans="2:36" ht="13.95" customHeight="1" x14ac:dyDescent="0.25">
      <c r="B176" s="40"/>
      <c r="E176" s="41"/>
      <c r="F176" s="42"/>
      <c r="N176" s="197" t="s">
        <v>47</v>
      </c>
      <c r="O176" s="197"/>
      <c r="P176" s="59">
        <f>+P173-J170*50</f>
        <v>18562330</v>
      </c>
      <c r="AG176" s="193"/>
      <c r="AH176" s="193"/>
      <c r="AI176" s="193"/>
      <c r="AJ176" s="193"/>
    </row>
    <row r="177" spans="2:36" ht="13.95" customHeight="1" x14ac:dyDescent="0.25">
      <c r="B177" s="40"/>
      <c r="E177" s="41"/>
      <c r="F177" s="42"/>
      <c r="N177" s="197"/>
      <c r="O177" s="197"/>
      <c r="P177" s="60"/>
      <c r="AG177" s="193"/>
      <c r="AH177" s="193"/>
      <c r="AI177" s="193"/>
      <c r="AJ177" s="193"/>
    </row>
    <row r="178" spans="2:36" ht="13.95" customHeight="1" x14ac:dyDescent="0.25">
      <c r="B178" s="40"/>
      <c r="E178" s="41"/>
      <c r="F178" s="42"/>
      <c r="N178" s="60" t="s">
        <v>46</v>
      </c>
      <c r="O178" s="61"/>
      <c r="P178" s="61">
        <f>+P176/J170</f>
        <v>1715.3195028415648</v>
      </c>
      <c r="AG178" s="193"/>
      <c r="AH178" s="193"/>
      <c r="AI178" s="193"/>
      <c r="AJ178" s="193"/>
    </row>
    <row r="179" spans="2:36" ht="14.4" customHeight="1" x14ac:dyDescent="0.25">
      <c r="B179" s="40"/>
      <c r="E179" s="41"/>
      <c r="F179" s="42"/>
      <c r="G179" s="43"/>
      <c r="H179" s="196"/>
      <c r="N179" s="4"/>
      <c r="P179" s="1"/>
      <c r="AG179" s="193"/>
      <c r="AH179" s="193"/>
      <c r="AI179" s="193"/>
      <c r="AJ179" s="193"/>
    </row>
    <row r="180" spans="2:36" ht="13.95" customHeight="1" x14ac:dyDescent="0.25">
      <c r="B180" s="40"/>
      <c r="E180" s="41"/>
      <c r="F180" s="42"/>
      <c r="G180" s="194"/>
      <c r="H180" s="196"/>
      <c r="N180" s="95" t="s">
        <v>48</v>
      </c>
      <c r="O180" s="95"/>
      <c r="P180" s="96">
        <f>+Q170*N171+V170*S171+AA170*X171</f>
        <v>7641362000</v>
      </c>
      <c r="AG180" s="193"/>
      <c r="AH180" s="193"/>
      <c r="AI180" s="193"/>
      <c r="AJ180" s="193"/>
    </row>
    <row r="181" spans="2:36" ht="13.95" customHeight="1" x14ac:dyDescent="0.25">
      <c r="B181" s="40"/>
      <c r="E181" s="41"/>
      <c r="F181" s="42"/>
      <c r="G181" s="194"/>
      <c r="H181" s="196"/>
      <c r="N181" s="95" t="s">
        <v>49</v>
      </c>
      <c r="O181" s="96"/>
      <c r="P181" s="96">
        <f>P180/J170</f>
        <v>706127.80113662593</v>
      </c>
      <c r="AG181" s="193"/>
      <c r="AH181" s="193"/>
      <c r="AI181" s="193"/>
      <c r="AJ181" s="193"/>
    </row>
    <row r="182" spans="2:36" ht="13.95" customHeight="1" x14ac:dyDescent="0.25">
      <c r="B182" s="40"/>
      <c r="E182" s="41"/>
      <c r="F182" s="42"/>
      <c r="G182" s="194"/>
      <c r="H182" s="196"/>
      <c r="N182" s="4"/>
      <c r="P182" s="30"/>
      <c r="AG182" s="193"/>
      <c r="AH182" s="193"/>
      <c r="AI182" s="193"/>
      <c r="AJ182" s="193"/>
    </row>
    <row r="183" spans="2:36" x14ac:dyDescent="0.25">
      <c r="B183" s="44"/>
      <c r="C183" s="38"/>
      <c r="D183" s="38"/>
      <c r="E183" s="45"/>
      <c r="F183" s="46"/>
      <c r="N183" s="195" t="s">
        <v>47</v>
      </c>
      <c r="O183" s="195"/>
      <c r="P183" s="97">
        <f>+P180-J170*20000</f>
        <v>7424932000</v>
      </c>
      <c r="AG183" s="193"/>
      <c r="AH183" s="193"/>
      <c r="AI183" s="193"/>
      <c r="AJ183" s="193"/>
    </row>
    <row r="184" spans="2:36" x14ac:dyDescent="0.25">
      <c r="F184" s="2"/>
      <c r="N184" s="195"/>
      <c r="O184" s="195"/>
      <c r="P184" s="95"/>
      <c r="AG184" s="193"/>
      <c r="AH184" s="193"/>
      <c r="AI184" s="193"/>
      <c r="AJ184" s="193"/>
    </row>
    <row r="185" spans="2:36" x14ac:dyDescent="0.25">
      <c r="N185" s="95" t="s">
        <v>49</v>
      </c>
      <c r="O185" s="96"/>
      <c r="P185" s="96">
        <f>+P183/J170</f>
        <v>686127.80113662593</v>
      </c>
      <c r="AG185" s="193"/>
      <c r="AH185" s="193"/>
      <c r="AI185" s="193"/>
      <c r="AJ185" s="193"/>
    </row>
    <row r="186" spans="2:36" x14ac:dyDescent="0.25">
      <c r="B186" s="37"/>
      <c r="C186" s="37"/>
      <c r="D186" s="37"/>
      <c r="E186" s="37"/>
      <c r="F186" s="47"/>
      <c r="G186" s="38"/>
      <c r="H186" s="47"/>
      <c r="AG186" s="193"/>
      <c r="AH186" s="193"/>
      <c r="AI186" s="193"/>
      <c r="AJ186" s="193"/>
    </row>
    <row r="187" spans="2:36" x14ac:dyDescent="0.25">
      <c r="B187" s="48"/>
      <c r="C187" s="49"/>
      <c r="D187" s="49"/>
      <c r="E187" s="49"/>
      <c r="F187" s="49"/>
      <c r="G187" s="49"/>
      <c r="H187" s="50"/>
      <c r="AG187" s="193"/>
      <c r="AH187" s="193"/>
      <c r="AI187" s="193"/>
      <c r="AJ187" s="193"/>
    </row>
    <row r="188" spans="2:36" x14ac:dyDescent="0.25">
      <c r="B188" s="48"/>
      <c r="C188" s="49"/>
      <c r="D188" s="49"/>
      <c r="E188" s="49"/>
      <c r="F188" s="49"/>
      <c r="G188" s="49"/>
      <c r="H188" s="50"/>
      <c r="AG188" s="193"/>
      <c r="AH188" s="193"/>
      <c r="AI188" s="193"/>
      <c r="AJ188" s="193"/>
    </row>
    <row r="189" spans="2:36" x14ac:dyDescent="0.25">
      <c r="B189" s="51"/>
      <c r="C189" s="35"/>
      <c r="D189" s="35"/>
      <c r="E189" s="35"/>
      <c r="F189" s="52"/>
      <c r="G189" s="52"/>
      <c r="H189" s="53"/>
      <c r="AG189" s="193"/>
      <c r="AH189" s="193"/>
      <c r="AI189" s="193"/>
      <c r="AJ189" s="193"/>
    </row>
    <row r="190" spans="2:36" x14ac:dyDescent="0.25">
      <c r="B190" s="51"/>
      <c r="C190" s="35"/>
      <c r="D190" s="35"/>
      <c r="E190" s="35"/>
      <c r="F190" s="52"/>
      <c r="G190" s="52"/>
      <c r="H190" s="53"/>
      <c r="AG190" s="193"/>
      <c r="AH190" s="193"/>
      <c r="AI190" s="193"/>
      <c r="AJ190" s="193"/>
    </row>
    <row r="191" spans="2:36" x14ac:dyDescent="0.25">
      <c r="AG191" s="193"/>
      <c r="AH191" s="193"/>
      <c r="AI191" s="193"/>
      <c r="AJ191" s="193"/>
    </row>
    <row r="192" spans="2:36" x14ac:dyDescent="0.25">
      <c r="AG192" s="193"/>
      <c r="AH192" s="193"/>
      <c r="AI192" s="193"/>
      <c r="AJ192" s="193"/>
    </row>
    <row r="193" spans="2:36" s="2" customFormat="1" x14ac:dyDescent="0.25">
      <c r="B193" s="54"/>
      <c r="C193" s="55"/>
      <c r="D193" s="55"/>
      <c r="E193" s="38"/>
      <c r="F193" s="38"/>
      <c r="G193" s="38"/>
      <c r="H193" s="38"/>
      <c r="K193" s="1"/>
      <c r="M193" s="1"/>
      <c r="N193" s="1"/>
      <c r="O193" s="4"/>
      <c r="P193" s="4"/>
      <c r="Q193" s="1"/>
      <c r="R193" s="1"/>
      <c r="S193" s="1"/>
      <c r="T193" s="4"/>
      <c r="U193" s="1"/>
      <c r="V193" s="1"/>
      <c r="W193" s="1"/>
      <c r="X193" s="1"/>
      <c r="Y193" s="4"/>
      <c r="Z193" s="1"/>
      <c r="AA193" s="1"/>
      <c r="AB193" s="1"/>
      <c r="AC193" s="1"/>
      <c r="AD193" s="4"/>
      <c r="AE193" s="1"/>
      <c r="AF193" s="1"/>
      <c r="AG193" s="1"/>
      <c r="AH193" s="1"/>
      <c r="AI193" s="1"/>
      <c r="AJ193" s="1"/>
    </row>
    <row r="194" spans="2:36" s="2" customFormat="1" x14ac:dyDescent="0.25">
      <c r="B194" s="1"/>
      <c r="F194" s="49"/>
      <c r="G194" s="49"/>
      <c r="H194" s="49"/>
      <c r="K194" s="1"/>
      <c r="M194" s="1"/>
      <c r="N194" s="1"/>
      <c r="O194" s="4"/>
      <c r="P194" s="4"/>
      <c r="Q194" s="1"/>
      <c r="R194" s="1"/>
      <c r="S194" s="1"/>
      <c r="T194" s="4"/>
      <c r="U194" s="1"/>
      <c r="V194" s="1"/>
      <c r="W194" s="1"/>
      <c r="X194" s="1"/>
      <c r="Y194" s="4"/>
      <c r="Z194" s="1"/>
      <c r="AA194" s="1"/>
      <c r="AB194" s="1"/>
      <c r="AC194" s="1"/>
      <c r="AD194" s="4"/>
      <c r="AE194" s="1"/>
      <c r="AF194" s="1"/>
      <c r="AG194" s="1"/>
      <c r="AH194" s="1"/>
      <c r="AI194" s="1"/>
      <c r="AJ194" s="1"/>
    </row>
    <row r="195" spans="2:36" s="2" customFormat="1" x14ac:dyDescent="0.25">
      <c r="B195" s="1"/>
      <c r="F195" s="49"/>
      <c r="G195" s="49"/>
      <c r="H195" s="49"/>
      <c r="K195" s="1"/>
      <c r="M195" s="1"/>
      <c r="N195" s="1"/>
      <c r="O195" s="4"/>
      <c r="P195" s="4"/>
      <c r="Q195" s="1"/>
      <c r="R195" s="1"/>
      <c r="S195" s="1"/>
      <c r="T195" s="4"/>
      <c r="U195" s="1"/>
      <c r="V195" s="1"/>
      <c r="W195" s="1"/>
      <c r="X195" s="1"/>
      <c r="Y195" s="4"/>
      <c r="Z195" s="1"/>
      <c r="AA195" s="1"/>
      <c r="AB195" s="1"/>
      <c r="AC195" s="1"/>
      <c r="AD195" s="4"/>
      <c r="AE195" s="1"/>
      <c r="AF195" s="1"/>
      <c r="AG195" s="1"/>
      <c r="AH195" s="1"/>
      <c r="AI195" s="1"/>
      <c r="AJ195" s="1"/>
    </row>
    <row r="196" spans="2:36" s="2" customFormat="1" x14ac:dyDescent="0.25">
      <c r="B196" s="1"/>
      <c r="E196" s="56"/>
      <c r="F196" s="56"/>
      <c r="G196" s="56"/>
      <c r="H196" s="56"/>
      <c r="K196" s="1"/>
      <c r="M196" s="1"/>
      <c r="N196" s="1"/>
      <c r="O196" s="4"/>
      <c r="P196" s="4"/>
      <c r="Q196" s="1"/>
      <c r="R196" s="1"/>
      <c r="S196" s="1"/>
      <c r="T196" s="4"/>
      <c r="U196" s="1"/>
      <c r="V196" s="1"/>
      <c r="W196" s="1"/>
      <c r="X196" s="1"/>
      <c r="Y196" s="4"/>
      <c r="Z196" s="1"/>
      <c r="AA196" s="1"/>
      <c r="AB196" s="1"/>
      <c r="AC196" s="1"/>
      <c r="AD196" s="4"/>
      <c r="AE196" s="1"/>
      <c r="AF196" s="1"/>
      <c r="AG196" s="1"/>
      <c r="AH196" s="1"/>
      <c r="AI196" s="1"/>
      <c r="AJ196" s="1"/>
    </row>
    <row r="197" spans="2:36" s="2" customFormat="1" x14ac:dyDescent="0.25">
      <c r="B197" s="1"/>
      <c r="E197" s="49"/>
      <c r="F197" s="49"/>
      <c r="G197" s="49"/>
      <c r="H197" s="49"/>
      <c r="K197" s="1"/>
      <c r="M197" s="1"/>
      <c r="N197" s="1"/>
      <c r="O197" s="4"/>
      <c r="P197" s="4"/>
      <c r="Q197" s="1"/>
      <c r="R197" s="1"/>
      <c r="S197" s="1"/>
      <c r="T197" s="4"/>
      <c r="U197" s="1"/>
      <c r="V197" s="1"/>
      <c r="W197" s="1"/>
      <c r="X197" s="1"/>
      <c r="Y197" s="4"/>
      <c r="Z197" s="1"/>
      <c r="AA197" s="1"/>
      <c r="AB197" s="1"/>
      <c r="AC197" s="1"/>
      <c r="AD197" s="4"/>
      <c r="AE197" s="1"/>
      <c r="AF197" s="1"/>
      <c r="AG197" s="1"/>
      <c r="AH197" s="1"/>
      <c r="AI197" s="1"/>
      <c r="AJ197" s="1"/>
    </row>
    <row r="198" spans="2:36" s="2" customFormat="1" x14ac:dyDescent="0.25">
      <c r="B198" s="1"/>
      <c r="E198" s="56"/>
      <c r="F198" s="56"/>
      <c r="G198" s="56"/>
      <c r="H198" s="56"/>
      <c r="K198" s="1"/>
      <c r="M198" s="1"/>
      <c r="N198" s="1"/>
      <c r="O198" s="4"/>
      <c r="P198" s="4"/>
      <c r="Q198" s="1"/>
      <c r="R198" s="1"/>
      <c r="S198" s="1"/>
      <c r="T198" s="4"/>
      <c r="U198" s="1"/>
      <c r="V198" s="1"/>
      <c r="W198" s="1"/>
      <c r="X198" s="1"/>
      <c r="Y198" s="4"/>
      <c r="Z198" s="1"/>
      <c r="AA198" s="1"/>
      <c r="AB198" s="1"/>
      <c r="AC198" s="1"/>
      <c r="AD198" s="4"/>
      <c r="AE198" s="1"/>
      <c r="AF198" s="1"/>
      <c r="AG198" s="1"/>
      <c r="AH198" s="1"/>
      <c r="AI198" s="1"/>
      <c r="AJ198" s="1"/>
    </row>
  </sheetData>
  <autoFilter ref="A1:AF190" xr:uid="{C496F4C7-0A58-4CC0-A163-1155DB3CE2ED}"/>
  <mergeCells count="140">
    <mergeCell ref="B2:J2"/>
    <mergeCell ref="N2:Q2"/>
    <mergeCell ref="S2:V2"/>
    <mergeCell ref="X2:AA2"/>
    <mergeCell ref="AC2:AF2"/>
    <mergeCell ref="AG2:AJ2"/>
    <mergeCell ref="AG14:AJ14"/>
    <mergeCell ref="B16:B23"/>
    <mergeCell ref="AG16:AJ16"/>
    <mergeCell ref="AG17:AJ17"/>
    <mergeCell ref="AG18:AJ18"/>
    <mergeCell ref="AG19:AJ19"/>
    <mergeCell ref="AG4:AJ4"/>
    <mergeCell ref="B6:B13"/>
    <mergeCell ref="AG6:AJ6"/>
    <mergeCell ref="AG7:AJ7"/>
    <mergeCell ref="AG8:AJ8"/>
    <mergeCell ref="AG11:AJ11"/>
    <mergeCell ref="AG34:AJ34"/>
    <mergeCell ref="B36:B43"/>
    <mergeCell ref="AG36:AJ36"/>
    <mergeCell ref="AG37:AJ37"/>
    <mergeCell ref="AG38:AJ38"/>
    <mergeCell ref="AG39:AJ39"/>
    <mergeCell ref="AG24:AJ24"/>
    <mergeCell ref="B26:B33"/>
    <mergeCell ref="AG26:AJ26"/>
    <mergeCell ref="AG27:AJ27"/>
    <mergeCell ref="AG28:AJ28"/>
    <mergeCell ref="AG31:AJ31"/>
    <mergeCell ref="AG54:AJ54"/>
    <mergeCell ref="B56:B63"/>
    <mergeCell ref="AG56:AJ56"/>
    <mergeCell ref="AG57:AJ57"/>
    <mergeCell ref="AG60:AJ60"/>
    <mergeCell ref="AG61:AJ61"/>
    <mergeCell ref="AG44:AJ44"/>
    <mergeCell ref="B46:B53"/>
    <mergeCell ref="AG46:AJ46"/>
    <mergeCell ref="AG47:AJ47"/>
    <mergeCell ref="AG48:AJ48"/>
    <mergeCell ref="AG51:AJ51"/>
    <mergeCell ref="AG74:AJ74"/>
    <mergeCell ref="B76:B83"/>
    <mergeCell ref="AG76:AJ76"/>
    <mergeCell ref="AG77:AJ77"/>
    <mergeCell ref="AG80:AJ80"/>
    <mergeCell ref="AG81:AJ81"/>
    <mergeCell ref="AG64:AJ64"/>
    <mergeCell ref="B66:B73"/>
    <mergeCell ref="AG66:AJ66"/>
    <mergeCell ref="AG67:AJ67"/>
    <mergeCell ref="AG68:AJ68"/>
    <mergeCell ref="AG71:AJ71"/>
    <mergeCell ref="AG94:AJ94"/>
    <mergeCell ref="B96:B103"/>
    <mergeCell ref="AG96:AJ96"/>
    <mergeCell ref="AG97:AJ97"/>
    <mergeCell ref="AG100:AJ100"/>
    <mergeCell ref="AG101:AJ101"/>
    <mergeCell ref="AG84:AJ84"/>
    <mergeCell ref="B86:B93"/>
    <mergeCell ref="AG86:AJ86"/>
    <mergeCell ref="AG87:AJ87"/>
    <mergeCell ref="AG90:AJ90"/>
    <mergeCell ref="AG91:AJ91"/>
    <mergeCell ref="AG114:AJ114"/>
    <mergeCell ref="B116:B123"/>
    <mergeCell ref="AG116:AJ116"/>
    <mergeCell ref="AG117:AJ117"/>
    <mergeCell ref="AG120:AJ120"/>
    <mergeCell ref="AG121:AJ121"/>
    <mergeCell ref="AG104:AJ104"/>
    <mergeCell ref="B106:B113"/>
    <mergeCell ref="AG106:AJ106"/>
    <mergeCell ref="AG107:AJ107"/>
    <mergeCell ref="AG110:AJ110"/>
    <mergeCell ref="AG111:AJ111"/>
    <mergeCell ref="AG134:AJ134"/>
    <mergeCell ref="B136:B142"/>
    <mergeCell ref="AG136:AJ136"/>
    <mergeCell ref="AG137:AJ137"/>
    <mergeCell ref="AG140:AJ140"/>
    <mergeCell ref="AG141:AJ141"/>
    <mergeCell ref="AG124:AJ124"/>
    <mergeCell ref="B126:B133"/>
    <mergeCell ref="AG126:AJ126"/>
    <mergeCell ref="AG127:AJ127"/>
    <mergeCell ref="AG130:AJ130"/>
    <mergeCell ref="AG131:AJ131"/>
    <mergeCell ref="AG151:AJ151"/>
    <mergeCell ref="B153:B159"/>
    <mergeCell ref="AG153:AJ153"/>
    <mergeCell ref="AG154:AJ154"/>
    <mergeCell ref="AG157:AJ157"/>
    <mergeCell ref="AG158:AJ158"/>
    <mergeCell ref="AG143:AJ143"/>
    <mergeCell ref="B145:B150"/>
    <mergeCell ref="AG145:AJ145"/>
    <mergeCell ref="AG146:AJ146"/>
    <mergeCell ref="AG149:AJ149"/>
    <mergeCell ref="AG150:AJ150"/>
    <mergeCell ref="AG170:AJ170"/>
    <mergeCell ref="N171:Q171"/>
    <mergeCell ref="S171:V171"/>
    <mergeCell ref="X171:AA171"/>
    <mergeCell ref="AC171:AF171"/>
    <mergeCell ref="AG171:AJ171"/>
    <mergeCell ref="AG168:AJ168"/>
    <mergeCell ref="AG160:AJ160"/>
    <mergeCell ref="B162:B167"/>
    <mergeCell ref="AG162:AJ162"/>
    <mergeCell ref="AG163:AJ163"/>
    <mergeCell ref="AG166:AJ166"/>
    <mergeCell ref="AG167:AJ167"/>
    <mergeCell ref="AG178:AJ178"/>
    <mergeCell ref="H179:H182"/>
    <mergeCell ref="AG179:AJ179"/>
    <mergeCell ref="G180:G182"/>
    <mergeCell ref="AG180:AJ180"/>
    <mergeCell ref="AG181:AJ181"/>
    <mergeCell ref="AG182:AJ182"/>
    <mergeCell ref="AG172:AJ172"/>
    <mergeCell ref="AG173:AJ173"/>
    <mergeCell ref="AG174:AJ174"/>
    <mergeCell ref="AG175:AJ175"/>
    <mergeCell ref="N176:O177"/>
    <mergeCell ref="AG176:AJ176"/>
    <mergeCell ref="AG177:AJ177"/>
    <mergeCell ref="AG188:AJ188"/>
    <mergeCell ref="AG189:AJ189"/>
    <mergeCell ref="AG190:AJ190"/>
    <mergeCell ref="AG191:AJ191"/>
    <mergeCell ref="AG192:AJ192"/>
    <mergeCell ref="N183:O184"/>
    <mergeCell ref="AG183:AJ183"/>
    <mergeCell ref="AG184:AJ184"/>
    <mergeCell ref="AG185:AJ185"/>
    <mergeCell ref="AG186:AJ186"/>
    <mergeCell ref="AG187:AJ1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3FD84-6D3A-4B85-A115-CD931BC1C5A8}">
  <sheetPr>
    <tabColor rgb="FFB381D9"/>
  </sheetPr>
  <dimension ref="B1:AJ149"/>
  <sheetViews>
    <sheetView showGridLines="0" zoomScale="94" zoomScaleNormal="94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J96" sqref="J96:J117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8.109375" style="1" bestFit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1</v>
      </c>
      <c r="C6" s="12">
        <v>383</v>
      </c>
      <c r="D6" s="81" t="s">
        <v>43</v>
      </c>
      <c r="E6" s="12">
        <v>1</v>
      </c>
      <c r="F6" s="86" t="s">
        <v>11</v>
      </c>
      <c r="G6" s="12">
        <v>64.900000000000006</v>
      </c>
      <c r="H6" s="12"/>
      <c r="I6" s="12">
        <v>0</v>
      </c>
      <c r="J6" s="12">
        <f t="shared" ref="J6:J12" si="0">G6+H6</f>
        <v>64.900000000000006</v>
      </c>
      <c r="L6" s="13" t="s">
        <v>9</v>
      </c>
      <c r="N6" s="14">
        <v>1350</v>
      </c>
      <c r="O6" s="15">
        <f t="shared" ref="O6:O12" si="1">N6*$S$125</f>
        <v>540000</v>
      </c>
      <c r="P6" s="16">
        <f>+J6*N6</f>
        <v>87615.000000000015</v>
      </c>
      <c r="Q6" s="15">
        <f t="shared" ref="Q6:Q12" si="2">P6*$S$125</f>
        <v>35046000.000000007</v>
      </c>
      <c r="S6" s="14">
        <f>N6+100</f>
        <v>1450</v>
      </c>
      <c r="T6" s="15">
        <f t="shared" ref="T6:T12" si="3">S6*$S$125</f>
        <v>580000</v>
      </c>
      <c r="U6" s="16">
        <f>+J6*S6</f>
        <v>94105.000000000015</v>
      </c>
      <c r="V6" s="15">
        <f t="shared" ref="V6:V12" si="4">U6*$S$125</f>
        <v>37642000.000000007</v>
      </c>
      <c r="X6" s="14">
        <f>+S6+100</f>
        <v>1550</v>
      </c>
      <c r="Y6" s="15">
        <f t="shared" ref="Y6:Y12" si="5">X6*$S$125</f>
        <v>620000</v>
      </c>
      <c r="Z6" s="15">
        <f>+J6*X6</f>
        <v>100595.00000000001</v>
      </c>
      <c r="AA6" s="15">
        <f t="shared" ref="AA6:AA12" si="6">Z6*$S$125</f>
        <v>40238000.000000007</v>
      </c>
      <c r="AC6" s="14">
        <f>X6+75</f>
        <v>1625</v>
      </c>
      <c r="AD6" s="15">
        <f>AC6*$S$125</f>
        <v>650000</v>
      </c>
      <c r="AE6" s="15">
        <f>G6*AC6+(H6+I6)*AC6/2</f>
        <v>105462.50000000001</v>
      </c>
      <c r="AF6" s="15">
        <f>AE6*$S$125</f>
        <v>42185000.000000007</v>
      </c>
      <c r="AG6" s="192"/>
      <c r="AH6" s="192"/>
      <c r="AI6" s="192"/>
      <c r="AJ6" s="192"/>
    </row>
    <row r="7" spans="2:36" ht="13.8" customHeight="1" x14ac:dyDescent="0.25">
      <c r="B7" s="191"/>
      <c r="C7" s="12">
        <v>384</v>
      </c>
      <c r="D7" s="81" t="s">
        <v>96</v>
      </c>
      <c r="E7" s="12">
        <v>2</v>
      </c>
      <c r="F7" s="86" t="s">
        <v>8</v>
      </c>
      <c r="G7" s="12">
        <v>87.6</v>
      </c>
      <c r="H7" s="12"/>
      <c r="I7" s="12">
        <v>0</v>
      </c>
      <c r="J7" s="12">
        <f t="shared" si="0"/>
        <v>87.6</v>
      </c>
      <c r="L7" s="17" t="s">
        <v>10</v>
      </c>
      <c r="N7" s="14">
        <v>1500</v>
      </c>
      <c r="O7" s="15">
        <f t="shared" si="1"/>
        <v>600000</v>
      </c>
      <c r="P7" s="16">
        <f>+J7*N7</f>
        <v>131400</v>
      </c>
      <c r="Q7" s="15">
        <f t="shared" si="2"/>
        <v>52560000</v>
      </c>
      <c r="S7" s="14">
        <f t="shared" ref="S7:S12" si="7">N7+100</f>
        <v>1600</v>
      </c>
      <c r="T7" s="15">
        <f t="shared" si="3"/>
        <v>640000</v>
      </c>
      <c r="U7" s="16">
        <f>+J7*S7</f>
        <v>140160</v>
      </c>
      <c r="V7" s="15">
        <f t="shared" si="4"/>
        <v>56064000</v>
      </c>
      <c r="X7" s="14">
        <f t="shared" ref="X7:X12" si="8">+S7+100</f>
        <v>1700</v>
      </c>
      <c r="Y7" s="15">
        <f t="shared" si="5"/>
        <v>680000</v>
      </c>
      <c r="Z7" s="15">
        <f>+J7*X7</f>
        <v>148920</v>
      </c>
      <c r="AA7" s="15">
        <f t="shared" si="6"/>
        <v>59568000</v>
      </c>
      <c r="AC7" s="14">
        <f t="shared" ref="AC7:AC13" si="9">X7+75</f>
        <v>1775</v>
      </c>
      <c r="AD7" s="15">
        <f>AC7*$S$125</f>
        <v>710000</v>
      </c>
      <c r="AE7" s="15">
        <f>G7*AC7+(H7+I7)*AC7/2</f>
        <v>155490</v>
      </c>
      <c r="AF7" s="15">
        <f>AE7*$S$125</f>
        <v>62196000</v>
      </c>
      <c r="AG7" s="192"/>
      <c r="AH7" s="192"/>
      <c r="AI7" s="192"/>
      <c r="AJ7" s="192"/>
    </row>
    <row r="8" spans="2:36" ht="13.8" customHeight="1" x14ac:dyDescent="0.25">
      <c r="B8" s="191"/>
      <c r="C8" s="12">
        <v>385</v>
      </c>
      <c r="D8" s="81" t="s">
        <v>96</v>
      </c>
      <c r="E8" s="12">
        <v>1</v>
      </c>
      <c r="F8" s="86" t="s">
        <v>8</v>
      </c>
      <c r="G8" s="12">
        <v>51.6</v>
      </c>
      <c r="H8" s="12"/>
      <c r="I8" s="12">
        <v>0</v>
      </c>
      <c r="J8" s="12">
        <f t="shared" si="0"/>
        <v>51.6</v>
      </c>
      <c r="L8" s="17" t="s">
        <v>10</v>
      </c>
      <c r="N8" s="14">
        <v>1450</v>
      </c>
      <c r="O8" s="15">
        <f t="shared" si="1"/>
        <v>580000</v>
      </c>
      <c r="P8" s="16">
        <f>+J8*N8</f>
        <v>74820</v>
      </c>
      <c r="Q8" s="15">
        <f t="shared" si="2"/>
        <v>29928000</v>
      </c>
      <c r="S8" s="14">
        <f t="shared" si="7"/>
        <v>1550</v>
      </c>
      <c r="T8" s="15">
        <f t="shared" si="3"/>
        <v>620000</v>
      </c>
      <c r="U8" s="16">
        <f>+J8*S8</f>
        <v>79980</v>
      </c>
      <c r="V8" s="15">
        <f t="shared" si="4"/>
        <v>31992000</v>
      </c>
      <c r="X8" s="14">
        <f t="shared" si="8"/>
        <v>1650</v>
      </c>
      <c r="Y8" s="15">
        <f t="shared" si="5"/>
        <v>660000</v>
      </c>
      <c r="Z8" s="15">
        <f>+J8*X8</f>
        <v>85140</v>
      </c>
      <c r="AA8" s="15">
        <f t="shared" si="6"/>
        <v>34056000</v>
      </c>
      <c r="AC8" s="14">
        <f t="shared" si="9"/>
        <v>1725</v>
      </c>
      <c r="AD8" s="15">
        <f>AC8*$S$125</f>
        <v>690000</v>
      </c>
      <c r="AE8" s="15">
        <f>G8*AC8+(H8+I8)*AC8/2</f>
        <v>89010</v>
      </c>
      <c r="AF8" s="15">
        <f>AE8*$S$125</f>
        <v>35604000</v>
      </c>
      <c r="AG8" s="192"/>
      <c r="AH8" s="192"/>
      <c r="AI8" s="192"/>
      <c r="AJ8" s="192"/>
    </row>
    <row r="9" spans="2:36" ht="13.8" customHeight="1" x14ac:dyDescent="0.25">
      <c r="B9" s="191"/>
      <c r="C9" s="12">
        <v>386</v>
      </c>
      <c r="D9" s="81" t="s">
        <v>93</v>
      </c>
      <c r="E9" s="12">
        <v>1</v>
      </c>
      <c r="F9" s="86"/>
      <c r="G9" s="12">
        <v>52.1</v>
      </c>
      <c r="H9" s="12"/>
      <c r="I9" s="12"/>
      <c r="J9" s="12">
        <f t="shared" si="0"/>
        <v>52.1</v>
      </c>
      <c r="L9" s="17"/>
      <c r="N9" s="14">
        <v>1450</v>
      </c>
      <c r="O9" s="15">
        <f t="shared" si="1"/>
        <v>580000</v>
      </c>
      <c r="P9" s="16">
        <f t="shared" ref="P9:P10" si="10">+J9*N9</f>
        <v>75545</v>
      </c>
      <c r="Q9" s="15">
        <f t="shared" si="2"/>
        <v>30218000</v>
      </c>
      <c r="S9" s="14">
        <f t="shared" si="7"/>
        <v>1550</v>
      </c>
      <c r="T9" s="15">
        <f t="shared" si="3"/>
        <v>620000</v>
      </c>
      <c r="U9" s="16">
        <f t="shared" ref="U9:U10" si="11">+J9*S9</f>
        <v>80755</v>
      </c>
      <c r="V9" s="15">
        <f t="shared" si="4"/>
        <v>32302000</v>
      </c>
      <c r="X9" s="14">
        <f t="shared" si="8"/>
        <v>1650</v>
      </c>
      <c r="Y9" s="15">
        <f t="shared" si="5"/>
        <v>660000</v>
      </c>
      <c r="Z9" s="15">
        <f t="shared" ref="Z9:Z10" si="12">+J9*X9</f>
        <v>85965</v>
      </c>
      <c r="AA9" s="15">
        <f t="shared" si="6"/>
        <v>34386000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387</v>
      </c>
      <c r="D10" s="81" t="s">
        <v>93</v>
      </c>
      <c r="E10" s="12">
        <v>1</v>
      </c>
      <c r="F10" s="86"/>
      <c r="G10" s="12">
        <v>62.8</v>
      </c>
      <c r="H10" s="12"/>
      <c r="I10" s="12"/>
      <c r="J10" s="12">
        <f t="shared" si="0"/>
        <v>62.8</v>
      </c>
      <c r="L10" s="17"/>
      <c r="N10" s="14">
        <v>1450</v>
      </c>
      <c r="O10" s="15">
        <f t="shared" si="1"/>
        <v>580000</v>
      </c>
      <c r="P10" s="16">
        <f t="shared" si="10"/>
        <v>91060</v>
      </c>
      <c r="Q10" s="15">
        <f t="shared" si="2"/>
        <v>36424000</v>
      </c>
      <c r="S10" s="14">
        <f t="shared" si="7"/>
        <v>1550</v>
      </c>
      <c r="T10" s="15">
        <f t="shared" si="3"/>
        <v>620000</v>
      </c>
      <c r="U10" s="16">
        <f t="shared" si="11"/>
        <v>97340</v>
      </c>
      <c r="V10" s="15">
        <f t="shared" si="4"/>
        <v>38936000</v>
      </c>
      <c r="X10" s="14">
        <f t="shared" si="8"/>
        <v>1650</v>
      </c>
      <c r="Y10" s="15">
        <f t="shared" si="5"/>
        <v>660000</v>
      </c>
      <c r="Z10" s="15">
        <f t="shared" si="12"/>
        <v>103620</v>
      </c>
      <c r="AA10" s="15">
        <f t="shared" si="6"/>
        <v>41448000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388</v>
      </c>
      <c r="D11" s="81" t="s">
        <v>93</v>
      </c>
      <c r="E11" s="12">
        <v>1</v>
      </c>
      <c r="F11" s="86" t="s">
        <v>11</v>
      </c>
      <c r="G11" s="12">
        <v>62.3</v>
      </c>
      <c r="H11" s="12"/>
      <c r="I11" s="12">
        <v>0</v>
      </c>
      <c r="J11" s="12">
        <f t="shared" si="0"/>
        <v>62.3</v>
      </c>
      <c r="L11" s="17" t="s">
        <v>10</v>
      </c>
      <c r="N11" s="14">
        <v>1450</v>
      </c>
      <c r="O11" s="15">
        <f t="shared" si="1"/>
        <v>580000</v>
      </c>
      <c r="P11" s="16">
        <f>+J11*N11</f>
        <v>90335</v>
      </c>
      <c r="Q11" s="15">
        <f t="shared" si="2"/>
        <v>36134000</v>
      </c>
      <c r="S11" s="14">
        <f t="shared" si="7"/>
        <v>1550</v>
      </c>
      <c r="T11" s="15">
        <f t="shared" si="3"/>
        <v>620000</v>
      </c>
      <c r="U11" s="16">
        <f>+J11*S11</f>
        <v>96565</v>
      </c>
      <c r="V11" s="15">
        <f t="shared" si="4"/>
        <v>38626000</v>
      </c>
      <c r="X11" s="14">
        <f t="shared" si="8"/>
        <v>1650</v>
      </c>
      <c r="Y11" s="15">
        <f t="shared" si="5"/>
        <v>660000</v>
      </c>
      <c r="Z11" s="15">
        <f>+J11*X11</f>
        <v>102795</v>
      </c>
      <c r="AA11" s="15">
        <f t="shared" si="6"/>
        <v>41118000</v>
      </c>
      <c r="AC11" s="14">
        <f t="shared" si="9"/>
        <v>1725</v>
      </c>
      <c r="AD11" s="15">
        <f>AC11*$S$125</f>
        <v>690000</v>
      </c>
      <c r="AE11" s="15">
        <f>G11*AC11+(H11+I11)*AC11/2</f>
        <v>107467.5</v>
      </c>
      <c r="AF11" s="15">
        <f>AE11*$S$125</f>
        <v>42987000</v>
      </c>
      <c r="AG11" s="192"/>
      <c r="AH11" s="192"/>
      <c r="AI11" s="192"/>
      <c r="AJ11" s="192"/>
    </row>
    <row r="12" spans="2:36" ht="14.4" customHeight="1" x14ac:dyDescent="0.25">
      <c r="B12" s="191"/>
      <c r="C12" s="12">
        <v>389</v>
      </c>
      <c r="D12" s="81" t="s">
        <v>91</v>
      </c>
      <c r="E12" s="12">
        <v>1</v>
      </c>
      <c r="F12" s="86" t="s">
        <v>11</v>
      </c>
      <c r="G12" s="12">
        <v>65.099999999999994</v>
      </c>
      <c r="H12" s="12"/>
      <c r="I12" s="12">
        <v>0</v>
      </c>
      <c r="J12" s="12">
        <f t="shared" si="0"/>
        <v>65.099999999999994</v>
      </c>
      <c r="L12" s="17"/>
      <c r="N12" s="14">
        <v>1450</v>
      </c>
      <c r="O12" s="15">
        <f t="shared" si="1"/>
        <v>580000</v>
      </c>
      <c r="P12" s="16">
        <f>+J12*N12</f>
        <v>94394.999999999985</v>
      </c>
      <c r="Q12" s="15">
        <f t="shared" si="2"/>
        <v>37757999.999999993</v>
      </c>
      <c r="S12" s="14">
        <f t="shared" si="7"/>
        <v>1550</v>
      </c>
      <c r="T12" s="15">
        <f t="shared" si="3"/>
        <v>620000</v>
      </c>
      <c r="U12" s="16">
        <f>+J12*S12</f>
        <v>100904.99999999999</v>
      </c>
      <c r="V12" s="15">
        <f t="shared" si="4"/>
        <v>40361999.999999993</v>
      </c>
      <c r="X12" s="14">
        <f t="shared" si="8"/>
        <v>1650</v>
      </c>
      <c r="Y12" s="15">
        <f t="shared" si="5"/>
        <v>660000</v>
      </c>
      <c r="Z12" s="15">
        <f>+J12*X12</f>
        <v>107414.99999999999</v>
      </c>
      <c r="AA12" s="15">
        <f t="shared" si="6"/>
        <v>42965999.999999993</v>
      </c>
      <c r="AC12" s="14">
        <f t="shared" si="9"/>
        <v>1725</v>
      </c>
      <c r="AD12" s="15">
        <f>AC12*$S$125</f>
        <v>690000</v>
      </c>
      <c r="AE12" s="15">
        <f>G12*AC12+(H12+I12)*AC12/2</f>
        <v>112297.49999999999</v>
      </c>
      <c r="AF12" s="15">
        <f>AE12*$S$125</f>
        <v>44918999.999999993</v>
      </c>
      <c r="AG12" s="22"/>
      <c r="AH12" s="22"/>
      <c r="AI12" s="22"/>
      <c r="AJ12" s="22"/>
    </row>
    <row r="13" spans="2:36" x14ac:dyDescent="0.25">
      <c r="C13" s="18"/>
      <c r="D13" s="82"/>
      <c r="E13" s="18"/>
      <c r="F13" s="87"/>
      <c r="G13" s="19">
        <f>SUM(G6:G12)</f>
        <v>446.4</v>
      </c>
      <c r="H13" s="19">
        <f>SUM(H6:I12)</f>
        <v>0</v>
      </c>
      <c r="I13" s="19">
        <f>SUM(I6:I11)</f>
        <v>0</v>
      </c>
      <c r="J13" s="19">
        <f>SUM(J6:J12)</f>
        <v>446.4</v>
      </c>
      <c r="N13" s="104">
        <f>+P13/J13</f>
        <v>1445.2732974910396</v>
      </c>
      <c r="O13" s="20"/>
      <c r="P13" s="21">
        <f>SUM(P6:P12)</f>
        <v>645170</v>
      </c>
      <c r="Q13" s="21">
        <f>SUM(Q6:Q12)</f>
        <v>258068000</v>
      </c>
      <c r="S13" s="104">
        <f>+U13/J13</f>
        <v>1545.2732974910396</v>
      </c>
      <c r="T13" s="20"/>
      <c r="U13" s="21">
        <f>SUM(U6:U12)</f>
        <v>689810</v>
      </c>
      <c r="V13" s="21">
        <f>SUM(V6:V12)</f>
        <v>275924000</v>
      </c>
      <c r="X13" s="104">
        <f>+Z13/J13</f>
        <v>1645.2732974910396</v>
      </c>
      <c r="Y13" s="20"/>
      <c r="Z13" s="21">
        <f>SUM(Z6:Z12)</f>
        <v>734450</v>
      </c>
      <c r="AA13" s="21">
        <f>SUM(AA6:AA12)</f>
        <v>293780000</v>
      </c>
      <c r="AC13" s="2">
        <f t="shared" si="9"/>
        <v>1720.2732974910396</v>
      </c>
      <c r="AD13" s="20">
        <f>AC13*$S$125</f>
        <v>688109.31899641582</v>
      </c>
      <c r="AE13" s="21">
        <f>SUM(AE6:AE12)</f>
        <v>569727.5</v>
      </c>
      <c r="AF13" s="21">
        <f>SUM(AF6:AF12)</f>
        <v>227891000</v>
      </c>
      <c r="AG13" s="193"/>
      <c r="AH13" s="193"/>
      <c r="AI13" s="193"/>
      <c r="AJ13" s="193"/>
    </row>
    <row r="14" spans="2:36" x14ac:dyDescent="0.25">
      <c r="C14" s="18"/>
      <c r="D14" s="82"/>
      <c r="E14" s="18"/>
      <c r="F14" s="87"/>
      <c r="G14" s="19"/>
      <c r="H14" s="19"/>
      <c r="I14" s="19"/>
      <c r="J14" s="19"/>
      <c r="N14" s="104"/>
      <c r="O14" s="20"/>
      <c r="P14" s="21"/>
      <c r="Q14" s="21"/>
      <c r="S14" s="104"/>
      <c r="T14" s="20"/>
      <c r="U14" s="21"/>
      <c r="V14" s="21"/>
      <c r="X14" s="104"/>
      <c r="Y14" s="20"/>
      <c r="Z14" s="21"/>
      <c r="AA14" s="21"/>
      <c r="AC14" s="2"/>
      <c r="AD14" s="20"/>
      <c r="AE14" s="21"/>
      <c r="AF14" s="21"/>
      <c r="AG14" s="2"/>
      <c r="AH14" s="2"/>
      <c r="AI14" s="2"/>
      <c r="AJ14" s="2"/>
    </row>
    <row r="15" spans="2:36" ht="13.8" customHeight="1" x14ac:dyDescent="0.25">
      <c r="B15" s="191">
        <v>2</v>
      </c>
      <c r="C15" s="12">
        <v>390</v>
      </c>
      <c r="D15" s="81" t="s">
        <v>43</v>
      </c>
      <c r="E15" s="12">
        <v>1</v>
      </c>
      <c r="F15" s="86" t="s">
        <v>11</v>
      </c>
      <c r="G15" s="12">
        <v>64.900000000000006</v>
      </c>
      <c r="H15" s="12"/>
      <c r="I15" s="12">
        <v>0</v>
      </c>
      <c r="J15" s="12">
        <f t="shared" ref="J15:J21" si="13">G15+H15</f>
        <v>64.900000000000006</v>
      </c>
      <c r="L15" s="13" t="s">
        <v>9</v>
      </c>
      <c r="N15" s="14">
        <v>1375</v>
      </c>
      <c r="O15" s="15">
        <f t="shared" ref="O15:O21" si="14">N15*$S$125</f>
        <v>550000</v>
      </c>
      <c r="P15" s="16">
        <f>+J15*N15</f>
        <v>89237.500000000015</v>
      </c>
      <c r="Q15" s="15">
        <f t="shared" ref="Q15:Q21" si="15">P15*$S$125</f>
        <v>35695000.000000007</v>
      </c>
      <c r="S15" s="14">
        <f t="shared" ref="S15:S21" si="16">N15+100</f>
        <v>1475</v>
      </c>
      <c r="T15" s="15">
        <f t="shared" ref="T15:T21" si="17">S15*$S$125</f>
        <v>590000</v>
      </c>
      <c r="U15" s="16">
        <f>+J15*S15</f>
        <v>95727.500000000015</v>
      </c>
      <c r="V15" s="15">
        <f t="shared" ref="V15:V21" si="18">U15*$S$125</f>
        <v>38291000.000000007</v>
      </c>
      <c r="X15" s="14">
        <f>+S15+100</f>
        <v>1575</v>
      </c>
      <c r="Y15" s="15">
        <f t="shared" ref="Y15:Y21" si="19">X15*$S$125</f>
        <v>630000</v>
      </c>
      <c r="Z15" s="15">
        <f>+J15*X15</f>
        <v>102217.50000000001</v>
      </c>
      <c r="AA15" s="15">
        <f t="shared" ref="AA15:AA21" si="20">Z15*$S$125</f>
        <v>40887000.000000007</v>
      </c>
      <c r="AC15" s="14">
        <f>X15+75</f>
        <v>1650</v>
      </c>
      <c r="AD15" s="15">
        <f>AC15*$S$125</f>
        <v>660000</v>
      </c>
      <c r="AE15" s="15">
        <f>G15*AC15+(H15+I15)*AC15/2</f>
        <v>107085.00000000001</v>
      </c>
      <c r="AF15" s="15">
        <f>AE15*$S$125</f>
        <v>42834000.000000007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391</v>
      </c>
      <c r="D16" s="81" t="s">
        <v>96</v>
      </c>
      <c r="E16" s="12">
        <v>2</v>
      </c>
      <c r="F16" s="86" t="s">
        <v>8</v>
      </c>
      <c r="G16" s="12">
        <v>87.6</v>
      </c>
      <c r="H16" s="12"/>
      <c r="I16" s="12">
        <v>0</v>
      </c>
      <c r="J16" s="12">
        <f t="shared" si="13"/>
        <v>87.6</v>
      </c>
      <c r="L16" s="17" t="s">
        <v>10</v>
      </c>
      <c r="N16" s="14">
        <v>1525</v>
      </c>
      <c r="O16" s="15">
        <f t="shared" si="14"/>
        <v>610000</v>
      </c>
      <c r="P16" s="16">
        <f>+J16*N16</f>
        <v>133590</v>
      </c>
      <c r="Q16" s="15">
        <f t="shared" si="15"/>
        <v>53436000</v>
      </c>
      <c r="S16" s="14">
        <f t="shared" si="16"/>
        <v>1625</v>
      </c>
      <c r="T16" s="15">
        <f t="shared" si="17"/>
        <v>650000</v>
      </c>
      <c r="U16" s="16">
        <f>+J16*S16</f>
        <v>142350</v>
      </c>
      <c r="V16" s="15">
        <f t="shared" si="18"/>
        <v>56940000</v>
      </c>
      <c r="X16" s="14">
        <f t="shared" ref="X16:X21" si="21">+S16+100</f>
        <v>1725</v>
      </c>
      <c r="Y16" s="15">
        <f t="shared" si="19"/>
        <v>690000</v>
      </c>
      <c r="Z16" s="15">
        <f>+J16*X16</f>
        <v>151110</v>
      </c>
      <c r="AA16" s="15">
        <f t="shared" si="20"/>
        <v>60444000</v>
      </c>
      <c r="AC16" s="14">
        <f t="shared" ref="AC16:AC22" si="22">X16+75</f>
        <v>1800</v>
      </c>
      <c r="AD16" s="15">
        <f>AC16*$S$125</f>
        <v>720000</v>
      </c>
      <c r="AE16" s="15">
        <f>G16*AC16+(H16+I16)*AC16/2</f>
        <v>157680</v>
      </c>
      <c r="AF16" s="15">
        <f>AE16*$S$125</f>
        <v>63072000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392</v>
      </c>
      <c r="D17" s="81" t="s">
        <v>96</v>
      </c>
      <c r="E17" s="12">
        <v>1</v>
      </c>
      <c r="F17" s="86" t="s">
        <v>8</v>
      </c>
      <c r="G17" s="12">
        <v>51.6</v>
      </c>
      <c r="H17" s="12"/>
      <c r="I17" s="12">
        <v>0</v>
      </c>
      <c r="J17" s="12">
        <f t="shared" si="13"/>
        <v>51.6</v>
      </c>
      <c r="L17" s="17" t="s">
        <v>10</v>
      </c>
      <c r="N17" s="14">
        <v>1475</v>
      </c>
      <c r="O17" s="15">
        <f t="shared" si="14"/>
        <v>590000</v>
      </c>
      <c r="P17" s="16">
        <f>+J17*N17</f>
        <v>76110</v>
      </c>
      <c r="Q17" s="15">
        <f t="shared" si="15"/>
        <v>30444000</v>
      </c>
      <c r="S17" s="14">
        <f t="shared" si="16"/>
        <v>1575</v>
      </c>
      <c r="T17" s="15">
        <f t="shared" si="17"/>
        <v>630000</v>
      </c>
      <c r="U17" s="16">
        <f>+J17*S17</f>
        <v>81270</v>
      </c>
      <c r="V17" s="15">
        <f t="shared" si="18"/>
        <v>32508000</v>
      </c>
      <c r="X17" s="14">
        <f t="shared" si="21"/>
        <v>1675</v>
      </c>
      <c r="Y17" s="15">
        <f t="shared" si="19"/>
        <v>670000</v>
      </c>
      <c r="Z17" s="15">
        <f>+J17*X17</f>
        <v>86430</v>
      </c>
      <c r="AA17" s="15">
        <f t="shared" si="20"/>
        <v>34572000</v>
      </c>
      <c r="AC17" s="14">
        <f t="shared" si="22"/>
        <v>1750</v>
      </c>
      <c r="AD17" s="15">
        <f>AC17*$S$125</f>
        <v>700000</v>
      </c>
      <c r="AE17" s="15">
        <f>G17*AC17+(H17+I17)*AC17/2</f>
        <v>90300</v>
      </c>
      <c r="AF17" s="15">
        <f>AE17*$S$125</f>
        <v>36120000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393</v>
      </c>
      <c r="D18" s="81" t="s">
        <v>93</v>
      </c>
      <c r="E18" s="12">
        <v>1</v>
      </c>
      <c r="F18" s="86" t="s">
        <v>11</v>
      </c>
      <c r="G18" s="12">
        <v>52.1</v>
      </c>
      <c r="H18" s="12"/>
      <c r="I18" s="12">
        <v>0</v>
      </c>
      <c r="J18" s="12">
        <f t="shared" si="13"/>
        <v>52.1</v>
      </c>
      <c r="L18" s="17" t="s">
        <v>10</v>
      </c>
      <c r="N18" s="14">
        <v>1475</v>
      </c>
      <c r="O18" s="15">
        <f t="shared" si="14"/>
        <v>590000</v>
      </c>
      <c r="P18" s="16">
        <f>+J18*N18</f>
        <v>76847.5</v>
      </c>
      <c r="Q18" s="15">
        <f t="shared" si="15"/>
        <v>30739000</v>
      </c>
      <c r="S18" s="14">
        <f t="shared" si="16"/>
        <v>1575</v>
      </c>
      <c r="T18" s="15">
        <f t="shared" si="17"/>
        <v>630000</v>
      </c>
      <c r="U18" s="16">
        <f>+J18*S18</f>
        <v>82057.5</v>
      </c>
      <c r="V18" s="15">
        <f t="shared" si="18"/>
        <v>32823000</v>
      </c>
      <c r="X18" s="14">
        <f t="shared" si="21"/>
        <v>1675</v>
      </c>
      <c r="Y18" s="15">
        <f t="shared" si="19"/>
        <v>670000</v>
      </c>
      <c r="Z18" s="15">
        <f>+J18*X18</f>
        <v>87267.5</v>
      </c>
      <c r="AA18" s="15">
        <f t="shared" si="20"/>
        <v>34907000</v>
      </c>
      <c r="AC18" s="14">
        <f t="shared" si="22"/>
        <v>1750</v>
      </c>
      <c r="AD18" s="15">
        <f>AC18*$S$125</f>
        <v>700000</v>
      </c>
      <c r="AE18" s="15">
        <f>G18*AC18+(H18+I18)*AC18/2</f>
        <v>91175</v>
      </c>
      <c r="AF18" s="15">
        <f>AE18*$S$125</f>
        <v>36470000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394</v>
      </c>
      <c r="D19" s="81" t="s">
        <v>93</v>
      </c>
      <c r="E19" s="12">
        <v>1</v>
      </c>
      <c r="F19" s="86"/>
      <c r="G19" s="12">
        <v>62.8</v>
      </c>
      <c r="H19" s="12"/>
      <c r="I19" s="12"/>
      <c r="J19" s="12">
        <f t="shared" si="13"/>
        <v>62.8</v>
      </c>
      <c r="L19" s="17"/>
      <c r="N19" s="14">
        <v>1475</v>
      </c>
      <c r="O19" s="15">
        <f t="shared" si="14"/>
        <v>590000</v>
      </c>
      <c r="P19" s="16">
        <f t="shared" ref="P19:P20" si="23">+J19*N19</f>
        <v>92630</v>
      </c>
      <c r="Q19" s="15">
        <f t="shared" si="15"/>
        <v>37052000</v>
      </c>
      <c r="S19" s="14">
        <f t="shared" si="16"/>
        <v>1575</v>
      </c>
      <c r="T19" s="15">
        <f t="shared" si="17"/>
        <v>630000</v>
      </c>
      <c r="U19" s="16">
        <f t="shared" ref="U19:U20" si="24">+J19*S19</f>
        <v>98910</v>
      </c>
      <c r="V19" s="15">
        <f t="shared" si="18"/>
        <v>39564000</v>
      </c>
      <c r="X19" s="14">
        <f t="shared" si="21"/>
        <v>1675</v>
      </c>
      <c r="Y19" s="15">
        <f t="shared" si="19"/>
        <v>670000</v>
      </c>
      <c r="Z19" s="15">
        <f t="shared" ref="Z19:Z20" si="25">+J19*X19</f>
        <v>105190</v>
      </c>
      <c r="AA19" s="15">
        <f t="shared" si="20"/>
        <v>42076000</v>
      </c>
      <c r="AC19" s="14"/>
      <c r="AD19" s="15"/>
      <c r="AE19" s="15"/>
      <c r="AF19" s="15"/>
      <c r="AG19" s="22"/>
      <c r="AH19" s="22"/>
      <c r="AI19" s="22"/>
      <c r="AJ19" s="22"/>
    </row>
    <row r="20" spans="2:36" ht="13.8" customHeight="1" x14ac:dyDescent="0.25">
      <c r="B20" s="191"/>
      <c r="C20" s="12">
        <v>395</v>
      </c>
      <c r="D20" s="81" t="s">
        <v>93</v>
      </c>
      <c r="E20" s="12">
        <v>1</v>
      </c>
      <c r="F20" s="86"/>
      <c r="G20" s="12">
        <v>62.3</v>
      </c>
      <c r="H20" s="12"/>
      <c r="I20" s="12"/>
      <c r="J20" s="12">
        <f t="shared" si="13"/>
        <v>62.3</v>
      </c>
      <c r="L20" s="17"/>
      <c r="N20" s="14">
        <v>1475</v>
      </c>
      <c r="O20" s="15">
        <f t="shared" si="14"/>
        <v>590000</v>
      </c>
      <c r="P20" s="16">
        <f t="shared" si="23"/>
        <v>91892.5</v>
      </c>
      <c r="Q20" s="15">
        <f t="shared" si="15"/>
        <v>36757000</v>
      </c>
      <c r="S20" s="14">
        <f t="shared" si="16"/>
        <v>1575</v>
      </c>
      <c r="T20" s="15">
        <f t="shared" si="17"/>
        <v>630000</v>
      </c>
      <c r="U20" s="16">
        <f t="shared" si="24"/>
        <v>98122.5</v>
      </c>
      <c r="V20" s="15">
        <f t="shared" si="18"/>
        <v>39249000</v>
      </c>
      <c r="X20" s="14">
        <f t="shared" si="21"/>
        <v>1675</v>
      </c>
      <c r="Y20" s="15">
        <f t="shared" si="19"/>
        <v>670000</v>
      </c>
      <c r="Z20" s="15">
        <f t="shared" si="25"/>
        <v>104352.5</v>
      </c>
      <c r="AA20" s="15">
        <f t="shared" si="20"/>
        <v>41741000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4.4" customHeight="1" x14ac:dyDescent="0.25">
      <c r="B21" s="191"/>
      <c r="C21" s="12">
        <v>396</v>
      </c>
      <c r="D21" s="81" t="s">
        <v>91</v>
      </c>
      <c r="E21" s="12">
        <v>1</v>
      </c>
      <c r="F21" s="86" t="s">
        <v>11</v>
      </c>
      <c r="G21" s="12">
        <v>65.099999999999994</v>
      </c>
      <c r="H21" s="12"/>
      <c r="I21" s="12">
        <v>0</v>
      </c>
      <c r="J21" s="12">
        <f t="shared" si="13"/>
        <v>65.099999999999994</v>
      </c>
      <c r="L21" s="17"/>
      <c r="N21" s="14">
        <v>1475</v>
      </c>
      <c r="O21" s="15">
        <f t="shared" si="14"/>
        <v>590000</v>
      </c>
      <c r="P21" s="16">
        <f>+J21*N21</f>
        <v>96022.499999999985</v>
      </c>
      <c r="Q21" s="15">
        <f t="shared" si="15"/>
        <v>38408999.999999993</v>
      </c>
      <c r="S21" s="14">
        <f t="shared" si="16"/>
        <v>1575</v>
      </c>
      <c r="T21" s="15">
        <f t="shared" si="17"/>
        <v>630000</v>
      </c>
      <c r="U21" s="16">
        <f>+J21*S21</f>
        <v>102532.49999999999</v>
      </c>
      <c r="V21" s="15">
        <f t="shared" si="18"/>
        <v>41012999.999999993</v>
      </c>
      <c r="X21" s="14">
        <f t="shared" si="21"/>
        <v>1675</v>
      </c>
      <c r="Y21" s="15">
        <f t="shared" si="19"/>
        <v>670000</v>
      </c>
      <c r="Z21" s="15">
        <f>+J21*X21</f>
        <v>109042.49999999999</v>
      </c>
      <c r="AA21" s="15">
        <f t="shared" si="20"/>
        <v>43616999.999999993</v>
      </c>
      <c r="AC21" s="14">
        <f t="shared" si="22"/>
        <v>1750</v>
      </c>
      <c r="AD21" s="15">
        <f>AC21*$S$125</f>
        <v>700000</v>
      </c>
      <c r="AE21" s="15">
        <f>G21*AC21+(H21+I21)*AC21/2</f>
        <v>113924.99999999999</v>
      </c>
      <c r="AF21" s="15">
        <f>AE21*$S$125</f>
        <v>45569999.999999993</v>
      </c>
      <c r="AG21" s="22"/>
      <c r="AH21" s="22"/>
      <c r="AI21" s="22"/>
      <c r="AJ21" s="22"/>
    </row>
    <row r="22" spans="2:36" x14ac:dyDescent="0.25">
      <c r="C22" s="18"/>
      <c r="D22" s="82"/>
      <c r="E22" s="18"/>
      <c r="F22" s="87"/>
      <c r="G22" s="19">
        <f>SUM(G15:G21)</f>
        <v>446.4</v>
      </c>
      <c r="H22" s="19">
        <f>SUM(H15:I21)</f>
        <v>0</v>
      </c>
      <c r="I22" s="19">
        <f>SUM(I15:I18)</f>
        <v>0</v>
      </c>
      <c r="J22" s="19">
        <f>SUM(J15:J21)</f>
        <v>446.4</v>
      </c>
      <c r="N22" s="104">
        <f>+P22/J22</f>
        <v>1470.2732974910396</v>
      </c>
      <c r="O22" s="20"/>
      <c r="P22" s="21">
        <f>SUM(P15:P21)</f>
        <v>656330</v>
      </c>
      <c r="Q22" s="21">
        <f>SUM(Q15:Q21)</f>
        <v>262532000</v>
      </c>
      <c r="S22" s="104">
        <f>+U22/J22</f>
        <v>1570.2732974910396</v>
      </c>
      <c r="T22" s="20"/>
      <c r="U22" s="21">
        <f>SUM(U15:U21)</f>
        <v>700970</v>
      </c>
      <c r="V22" s="21">
        <f>SUM(V15:V21)</f>
        <v>280388000</v>
      </c>
      <c r="X22" s="104">
        <f>+Z22/J22</f>
        <v>1670.2732974910396</v>
      </c>
      <c r="Y22" s="20"/>
      <c r="Z22" s="21">
        <f>SUM(Z15:Z21)</f>
        <v>745610</v>
      </c>
      <c r="AA22" s="21">
        <f>SUM(AA15:AA21)</f>
        <v>298244000</v>
      </c>
      <c r="AC22" s="2">
        <f t="shared" si="22"/>
        <v>1745.2732974910396</v>
      </c>
      <c r="AD22" s="20">
        <f>AC22*$S$125</f>
        <v>698109.31899641582</v>
      </c>
      <c r="AE22" s="21">
        <f>SUM(AE15:AE21)</f>
        <v>560165</v>
      </c>
      <c r="AF22" s="21">
        <f>SUM(AF15:AF21)</f>
        <v>224066000</v>
      </c>
      <c r="AG22" s="193"/>
      <c r="AH22" s="193"/>
      <c r="AI22" s="193"/>
      <c r="AJ22" s="193"/>
    </row>
    <row r="23" spans="2:36" x14ac:dyDescent="0.25">
      <c r="C23" s="18"/>
      <c r="D23" s="82"/>
      <c r="E23" s="18"/>
      <c r="F23" s="87"/>
      <c r="G23" s="19"/>
      <c r="H23" s="19"/>
      <c r="I23" s="19"/>
      <c r="J23" s="19"/>
      <c r="N23" s="104"/>
      <c r="O23" s="20"/>
      <c r="P23" s="21"/>
      <c r="Q23" s="21"/>
      <c r="S23" s="104"/>
      <c r="T23" s="20"/>
      <c r="U23" s="21"/>
      <c r="V23" s="21"/>
      <c r="X23" s="104"/>
      <c r="Y23" s="20"/>
      <c r="Z23" s="21"/>
      <c r="AA23" s="21"/>
      <c r="AC23" s="2"/>
      <c r="AD23" s="20"/>
      <c r="AE23" s="21"/>
      <c r="AF23" s="21"/>
      <c r="AG23" s="2"/>
      <c r="AH23" s="2"/>
      <c r="AI23" s="2"/>
      <c r="AJ23" s="2"/>
    </row>
    <row r="24" spans="2:36" ht="13.8" customHeight="1" x14ac:dyDescent="0.25">
      <c r="B24" s="191">
        <v>3</v>
      </c>
      <c r="C24" s="12">
        <v>397</v>
      </c>
      <c r="D24" s="81" t="s">
        <v>43</v>
      </c>
      <c r="E24" s="12">
        <v>1</v>
      </c>
      <c r="F24" s="86" t="s">
        <v>11</v>
      </c>
      <c r="G24" s="12">
        <v>64.900000000000006</v>
      </c>
      <c r="H24" s="12"/>
      <c r="I24" s="12">
        <v>0</v>
      </c>
      <c r="J24" s="12">
        <f t="shared" ref="J24:J30" si="26">G24+H24</f>
        <v>64.900000000000006</v>
      </c>
      <c r="L24" s="13" t="s">
        <v>9</v>
      </c>
      <c r="N24" s="14">
        <v>1400</v>
      </c>
      <c r="O24" s="15">
        <f t="shared" ref="O24:O30" si="27">N24*$S$125</f>
        <v>560000</v>
      </c>
      <c r="P24" s="16">
        <f>+J24*N24</f>
        <v>90860.000000000015</v>
      </c>
      <c r="Q24" s="15">
        <f t="shared" ref="Q24:Q30" si="28">P24*$S$125</f>
        <v>36344000.000000007</v>
      </c>
      <c r="S24" s="14">
        <f t="shared" ref="S24:S30" si="29">N24+100</f>
        <v>1500</v>
      </c>
      <c r="T24" s="15">
        <f t="shared" ref="T24:T30" si="30">S24*$S$125</f>
        <v>600000</v>
      </c>
      <c r="U24" s="16">
        <f>+J24*S24</f>
        <v>97350.000000000015</v>
      </c>
      <c r="V24" s="15">
        <f t="shared" ref="V24:V30" si="31">U24*$S$125</f>
        <v>38940000.000000007</v>
      </c>
      <c r="X24" s="14">
        <f>+S24+100</f>
        <v>1600</v>
      </c>
      <c r="Y24" s="15">
        <f t="shared" ref="Y24:Y30" si="32">X24*$S$125</f>
        <v>640000</v>
      </c>
      <c r="Z24" s="15">
        <f>+J24*X24</f>
        <v>103840.00000000001</v>
      </c>
      <c r="AA24" s="15">
        <f t="shared" ref="AA24:AA30" si="33">Z24*$S$125</f>
        <v>41536000.000000007</v>
      </c>
      <c r="AC24" s="14">
        <f>X24+75</f>
        <v>1675</v>
      </c>
      <c r="AD24" s="15">
        <f>AC24*$S$125</f>
        <v>670000</v>
      </c>
      <c r="AE24" s="15">
        <f>G24*AC24+(H24+I24)*AC24/2</f>
        <v>108707.50000000001</v>
      </c>
      <c r="AF24" s="15">
        <f>AE24*$S$125</f>
        <v>43483000.000000007</v>
      </c>
      <c r="AG24" s="192"/>
      <c r="AH24" s="192"/>
      <c r="AI24" s="192"/>
      <c r="AJ24" s="192"/>
    </row>
    <row r="25" spans="2:36" ht="13.8" customHeight="1" x14ac:dyDescent="0.25">
      <c r="B25" s="191"/>
      <c r="C25" s="12">
        <v>398</v>
      </c>
      <c r="D25" s="81" t="s">
        <v>96</v>
      </c>
      <c r="E25" s="12">
        <v>2</v>
      </c>
      <c r="F25" s="86" t="s">
        <v>8</v>
      </c>
      <c r="G25" s="12">
        <v>87.6</v>
      </c>
      <c r="H25" s="12"/>
      <c r="I25" s="12">
        <v>0</v>
      </c>
      <c r="J25" s="12">
        <f t="shared" si="26"/>
        <v>87.6</v>
      </c>
      <c r="L25" s="17" t="s">
        <v>10</v>
      </c>
      <c r="N25" s="14">
        <v>1550</v>
      </c>
      <c r="O25" s="15">
        <f t="shared" si="27"/>
        <v>620000</v>
      </c>
      <c r="P25" s="16">
        <f>+J25*N25</f>
        <v>135780</v>
      </c>
      <c r="Q25" s="15">
        <f t="shared" si="28"/>
        <v>54312000</v>
      </c>
      <c r="S25" s="14">
        <f t="shared" si="29"/>
        <v>1650</v>
      </c>
      <c r="T25" s="15">
        <f t="shared" si="30"/>
        <v>660000</v>
      </c>
      <c r="U25" s="16">
        <f>+J25*S25</f>
        <v>144540</v>
      </c>
      <c r="V25" s="15">
        <f t="shared" si="31"/>
        <v>57816000</v>
      </c>
      <c r="X25" s="14">
        <f t="shared" ref="X25:X30" si="34">+S25+100</f>
        <v>1750</v>
      </c>
      <c r="Y25" s="15">
        <f t="shared" si="32"/>
        <v>700000</v>
      </c>
      <c r="Z25" s="15">
        <f>+J25*X25</f>
        <v>153300</v>
      </c>
      <c r="AA25" s="15">
        <f t="shared" si="33"/>
        <v>61320000</v>
      </c>
      <c r="AC25" s="14">
        <f t="shared" ref="AC25:AC31" si="35">X25+75</f>
        <v>1825</v>
      </c>
      <c r="AD25" s="15">
        <f>AC25*$S$125</f>
        <v>730000</v>
      </c>
      <c r="AE25" s="15">
        <f>G25*AC25+(H25+I25)*AC25/2</f>
        <v>159870</v>
      </c>
      <c r="AF25" s="15">
        <f>AE25*$S$125</f>
        <v>63948000</v>
      </c>
      <c r="AG25" s="192"/>
      <c r="AH25" s="192"/>
      <c r="AI25" s="192"/>
      <c r="AJ25" s="192"/>
    </row>
    <row r="26" spans="2:36" ht="13.8" customHeight="1" x14ac:dyDescent="0.25">
      <c r="B26" s="191"/>
      <c r="C26" s="12">
        <v>399</v>
      </c>
      <c r="D26" s="81" t="s">
        <v>96</v>
      </c>
      <c r="E26" s="12">
        <v>1</v>
      </c>
      <c r="F26" s="86" t="s">
        <v>8</v>
      </c>
      <c r="G26" s="12">
        <v>51.6</v>
      </c>
      <c r="H26" s="12"/>
      <c r="I26" s="12">
        <v>0</v>
      </c>
      <c r="J26" s="12">
        <f t="shared" si="26"/>
        <v>51.6</v>
      </c>
      <c r="L26" s="17" t="s">
        <v>10</v>
      </c>
      <c r="N26" s="14">
        <v>1500</v>
      </c>
      <c r="O26" s="15">
        <f t="shared" si="27"/>
        <v>600000</v>
      </c>
      <c r="P26" s="16">
        <f>+J26*N26</f>
        <v>77400</v>
      </c>
      <c r="Q26" s="15">
        <f t="shared" si="28"/>
        <v>30960000</v>
      </c>
      <c r="S26" s="14">
        <f t="shared" si="29"/>
        <v>1600</v>
      </c>
      <c r="T26" s="15">
        <f t="shared" si="30"/>
        <v>640000</v>
      </c>
      <c r="U26" s="16">
        <f>+J26*S26</f>
        <v>82560</v>
      </c>
      <c r="V26" s="15">
        <f t="shared" si="31"/>
        <v>33024000</v>
      </c>
      <c r="X26" s="14">
        <f t="shared" si="34"/>
        <v>1700</v>
      </c>
      <c r="Y26" s="15">
        <f t="shared" si="32"/>
        <v>680000</v>
      </c>
      <c r="Z26" s="15">
        <f>+J26*X26</f>
        <v>87720</v>
      </c>
      <c r="AA26" s="15">
        <f t="shared" si="33"/>
        <v>35088000</v>
      </c>
      <c r="AC26" s="14">
        <f t="shared" si="35"/>
        <v>1775</v>
      </c>
      <c r="AD26" s="15">
        <f>AC26*$S$125</f>
        <v>710000</v>
      </c>
      <c r="AE26" s="15">
        <f>G26*AC26+(H26+I26)*AC26/2</f>
        <v>91590</v>
      </c>
      <c r="AF26" s="15">
        <f>AE26*$S$125</f>
        <v>36636000</v>
      </c>
      <c r="AG26" s="192"/>
      <c r="AH26" s="192"/>
      <c r="AI26" s="192"/>
      <c r="AJ26" s="192"/>
    </row>
    <row r="27" spans="2:36" x14ac:dyDescent="0.25">
      <c r="B27" s="191"/>
      <c r="C27" s="12">
        <v>400</v>
      </c>
      <c r="D27" s="81" t="s">
        <v>93</v>
      </c>
      <c r="E27" s="12">
        <v>1</v>
      </c>
      <c r="F27" s="86"/>
      <c r="G27" s="12">
        <v>52.1</v>
      </c>
      <c r="H27" s="12"/>
      <c r="I27" s="12"/>
      <c r="J27" s="12">
        <f t="shared" si="26"/>
        <v>52.1</v>
      </c>
      <c r="L27" s="17"/>
      <c r="N27" s="14">
        <v>1500</v>
      </c>
      <c r="O27" s="15">
        <f t="shared" si="27"/>
        <v>600000</v>
      </c>
      <c r="P27" s="16">
        <f t="shared" ref="P27:P28" si="36">+J27*N27</f>
        <v>78150</v>
      </c>
      <c r="Q27" s="15">
        <f t="shared" si="28"/>
        <v>31260000</v>
      </c>
      <c r="S27" s="14">
        <f t="shared" si="29"/>
        <v>1600</v>
      </c>
      <c r="T27" s="15">
        <f t="shared" si="30"/>
        <v>640000</v>
      </c>
      <c r="U27" s="16">
        <f t="shared" ref="U27:U28" si="37">+J27*S27</f>
        <v>83360</v>
      </c>
      <c r="V27" s="15">
        <f t="shared" si="31"/>
        <v>33344000</v>
      </c>
      <c r="X27" s="14">
        <f t="shared" si="34"/>
        <v>1700</v>
      </c>
      <c r="Y27" s="15">
        <f t="shared" si="32"/>
        <v>680000</v>
      </c>
      <c r="Z27" s="15">
        <f t="shared" ref="Z27:Z28" si="38">+J27*X27</f>
        <v>88570</v>
      </c>
      <c r="AA27" s="15">
        <f t="shared" si="33"/>
        <v>35428000</v>
      </c>
      <c r="AC27" s="14"/>
      <c r="AD27" s="15"/>
      <c r="AE27" s="15"/>
      <c r="AF27" s="15"/>
      <c r="AG27" s="22"/>
      <c r="AH27" s="22"/>
      <c r="AI27" s="22"/>
      <c r="AJ27" s="22"/>
    </row>
    <row r="28" spans="2:36" x14ac:dyDescent="0.25">
      <c r="B28" s="191"/>
      <c r="C28" s="12">
        <v>401</v>
      </c>
      <c r="D28" s="81" t="s">
        <v>93</v>
      </c>
      <c r="E28" s="12">
        <v>1</v>
      </c>
      <c r="F28" s="86"/>
      <c r="G28" s="12">
        <v>62.8</v>
      </c>
      <c r="H28" s="12"/>
      <c r="I28" s="12"/>
      <c r="J28" s="12">
        <f t="shared" si="26"/>
        <v>62.8</v>
      </c>
      <c r="L28" s="17"/>
      <c r="N28" s="14">
        <v>1500</v>
      </c>
      <c r="O28" s="15">
        <f t="shared" si="27"/>
        <v>600000</v>
      </c>
      <c r="P28" s="16">
        <f t="shared" si="36"/>
        <v>94200</v>
      </c>
      <c r="Q28" s="15">
        <f t="shared" si="28"/>
        <v>37680000</v>
      </c>
      <c r="S28" s="14">
        <f t="shared" si="29"/>
        <v>1600</v>
      </c>
      <c r="T28" s="15">
        <f t="shared" si="30"/>
        <v>640000</v>
      </c>
      <c r="U28" s="16">
        <f t="shared" si="37"/>
        <v>100480</v>
      </c>
      <c r="V28" s="15">
        <f t="shared" si="31"/>
        <v>40192000</v>
      </c>
      <c r="X28" s="14">
        <f t="shared" si="34"/>
        <v>1700</v>
      </c>
      <c r="Y28" s="15">
        <f t="shared" si="32"/>
        <v>680000</v>
      </c>
      <c r="Z28" s="15">
        <f t="shared" si="38"/>
        <v>106760</v>
      </c>
      <c r="AA28" s="15">
        <f t="shared" si="33"/>
        <v>42704000</v>
      </c>
      <c r="AC28" s="14"/>
      <c r="AD28" s="15"/>
      <c r="AE28" s="15"/>
      <c r="AF28" s="15"/>
      <c r="AG28" s="22"/>
      <c r="AH28" s="22"/>
      <c r="AI28" s="22"/>
      <c r="AJ28" s="22"/>
    </row>
    <row r="29" spans="2:36" ht="13.8" customHeight="1" x14ac:dyDescent="0.25">
      <c r="B29" s="191"/>
      <c r="C29" s="12">
        <v>402</v>
      </c>
      <c r="D29" s="81" t="s">
        <v>93</v>
      </c>
      <c r="E29" s="12">
        <v>1</v>
      </c>
      <c r="F29" s="86" t="s">
        <v>11</v>
      </c>
      <c r="G29" s="12">
        <v>62.3</v>
      </c>
      <c r="H29" s="12"/>
      <c r="I29" s="12">
        <v>0</v>
      </c>
      <c r="J29" s="12">
        <f t="shared" si="26"/>
        <v>62.3</v>
      </c>
      <c r="L29" s="17" t="s">
        <v>10</v>
      </c>
      <c r="N29" s="14">
        <v>1500</v>
      </c>
      <c r="O29" s="15">
        <f t="shared" si="27"/>
        <v>600000</v>
      </c>
      <c r="P29" s="16">
        <f>+J29*N29</f>
        <v>93450</v>
      </c>
      <c r="Q29" s="15">
        <f t="shared" si="28"/>
        <v>37380000</v>
      </c>
      <c r="S29" s="14">
        <f t="shared" si="29"/>
        <v>1600</v>
      </c>
      <c r="T29" s="15">
        <f t="shared" si="30"/>
        <v>640000</v>
      </c>
      <c r="U29" s="16">
        <f>+J29*S29</f>
        <v>99680</v>
      </c>
      <c r="V29" s="15">
        <f t="shared" si="31"/>
        <v>39872000</v>
      </c>
      <c r="X29" s="14">
        <f t="shared" si="34"/>
        <v>1700</v>
      </c>
      <c r="Y29" s="15">
        <f t="shared" si="32"/>
        <v>680000</v>
      </c>
      <c r="Z29" s="15">
        <f>+J29*X29</f>
        <v>105910</v>
      </c>
      <c r="AA29" s="15">
        <f t="shared" si="33"/>
        <v>42364000</v>
      </c>
      <c r="AC29" s="14">
        <f t="shared" si="35"/>
        <v>1775</v>
      </c>
      <c r="AD29" s="15">
        <f>AC29*$S$125</f>
        <v>710000</v>
      </c>
      <c r="AE29" s="15">
        <f>G29*AC29+(H29+I29)*AC29/2</f>
        <v>110582.5</v>
      </c>
      <c r="AF29" s="15">
        <f>AE29*$S$125</f>
        <v>44233000</v>
      </c>
      <c r="AG29" s="192"/>
      <c r="AH29" s="192"/>
      <c r="AI29" s="192"/>
      <c r="AJ29" s="192"/>
    </row>
    <row r="30" spans="2:36" ht="14.4" customHeight="1" x14ac:dyDescent="0.25">
      <c r="B30" s="191"/>
      <c r="C30" s="12">
        <v>403</v>
      </c>
      <c r="D30" s="81" t="s">
        <v>91</v>
      </c>
      <c r="E30" s="12">
        <v>1</v>
      </c>
      <c r="F30" s="86" t="s">
        <v>11</v>
      </c>
      <c r="G30" s="12">
        <v>65.099999999999994</v>
      </c>
      <c r="H30" s="12"/>
      <c r="I30" s="12">
        <v>0</v>
      </c>
      <c r="J30" s="12">
        <f t="shared" si="26"/>
        <v>65.099999999999994</v>
      </c>
      <c r="L30" s="17"/>
      <c r="N30" s="14">
        <v>1500</v>
      </c>
      <c r="O30" s="15">
        <f t="shared" si="27"/>
        <v>600000</v>
      </c>
      <c r="P30" s="16">
        <f>+J30*N30</f>
        <v>97649.999999999985</v>
      </c>
      <c r="Q30" s="15">
        <f t="shared" si="28"/>
        <v>39059999.999999993</v>
      </c>
      <c r="S30" s="14">
        <f t="shared" si="29"/>
        <v>1600</v>
      </c>
      <c r="T30" s="15">
        <f t="shared" si="30"/>
        <v>640000</v>
      </c>
      <c r="U30" s="16">
        <f>+J30*S30</f>
        <v>104159.99999999999</v>
      </c>
      <c r="V30" s="15">
        <f t="shared" si="31"/>
        <v>41663999.999999993</v>
      </c>
      <c r="X30" s="14">
        <f t="shared" si="34"/>
        <v>1700</v>
      </c>
      <c r="Y30" s="15">
        <f t="shared" si="32"/>
        <v>680000</v>
      </c>
      <c r="Z30" s="15">
        <f>+J30*X30</f>
        <v>110669.99999999999</v>
      </c>
      <c r="AA30" s="15">
        <f t="shared" si="33"/>
        <v>44267999.999999993</v>
      </c>
      <c r="AC30" s="14">
        <f t="shared" si="35"/>
        <v>1775</v>
      </c>
      <c r="AD30" s="15">
        <f>AC30*$S$125</f>
        <v>710000</v>
      </c>
      <c r="AE30" s="15">
        <f>G30*AC30+(H30+I30)*AC30/2</f>
        <v>115552.49999999999</v>
      </c>
      <c r="AF30" s="15">
        <f>AE30*$S$125</f>
        <v>46220999.999999993</v>
      </c>
      <c r="AG30" s="22"/>
      <c r="AH30" s="22"/>
      <c r="AI30" s="22"/>
      <c r="AJ30" s="22"/>
    </row>
    <row r="31" spans="2:36" x14ac:dyDescent="0.25">
      <c r="C31" s="18"/>
      <c r="D31" s="82"/>
      <c r="E31" s="18"/>
      <c r="F31" s="87"/>
      <c r="G31" s="19">
        <f>SUM(G24:G30)</f>
        <v>446.4</v>
      </c>
      <c r="H31" s="19">
        <f>SUM(H24:I30)</f>
        <v>0</v>
      </c>
      <c r="I31" s="19">
        <f>SUM(I24:I29)</f>
        <v>0</v>
      </c>
      <c r="J31" s="19">
        <f>SUM(J24:J30)</f>
        <v>446.4</v>
      </c>
      <c r="N31" s="104">
        <f>+P31/J31</f>
        <v>1495.2732974910396</v>
      </c>
      <c r="O31" s="20"/>
      <c r="P31" s="21">
        <f>SUM(P24:P30)</f>
        <v>667490</v>
      </c>
      <c r="Q31" s="21">
        <f>SUM(Q24:Q30)</f>
        <v>266996000</v>
      </c>
      <c r="S31" s="104">
        <f>+U31/J31</f>
        <v>1595.2732974910396</v>
      </c>
      <c r="T31" s="20"/>
      <c r="U31" s="21">
        <f>SUM(U24:U30)</f>
        <v>712130</v>
      </c>
      <c r="V31" s="21">
        <f>SUM(V24:V30)</f>
        <v>284852000</v>
      </c>
      <c r="X31" s="104">
        <f>+Z31/J31</f>
        <v>1695.2732974910396</v>
      </c>
      <c r="Y31" s="20"/>
      <c r="Z31" s="21">
        <f>SUM(Z24:Z30)</f>
        <v>756770</v>
      </c>
      <c r="AA31" s="21">
        <f>SUM(AA24:AA30)</f>
        <v>302708000</v>
      </c>
      <c r="AC31" s="2">
        <f t="shared" si="35"/>
        <v>1770.2732974910396</v>
      </c>
      <c r="AD31" s="20">
        <f>AC31*$S$125</f>
        <v>708109.31899641582</v>
      </c>
      <c r="AE31" s="21">
        <f>SUM(AE24:AE30)</f>
        <v>586302.5</v>
      </c>
      <c r="AF31" s="21">
        <f>SUM(AF24:AF30)</f>
        <v>234521000</v>
      </c>
      <c r="AG31" s="193"/>
      <c r="AH31" s="193"/>
      <c r="AI31" s="193"/>
      <c r="AJ31" s="193"/>
    </row>
    <row r="32" spans="2:36" x14ac:dyDescent="0.25">
      <c r="C32" s="18"/>
      <c r="D32" s="82"/>
      <c r="E32" s="18"/>
      <c r="F32" s="87"/>
      <c r="G32" s="19"/>
      <c r="H32" s="19"/>
      <c r="I32" s="19"/>
      <c r="J32" s="19"/>
      <c r="N32" s="104"/>
      <c r="O32" s="20"/>
      <c r="P32" s="21"/>
      <c r="Q32" s="21"/>
      <c r="S32" s="104"/>
      <c r="T32" s="20"/>
      <c r="U32" s="21"/>
      <c r="V32" s="21"/>
      <c r="X32" s="104"/>
      <c r="Y32" s="20"/>
      <c r="Z32" s="21"/>
      <c r="AA32" s="21"/>
      <c r="AC32" s="2"/>
      <c r="AD32" s="20"/>
      <c r="AE32" s="21"/>
      <c r="AF32" s="21"/>
      <c r="AG32" s="2"/>
      <c r="AH32" s="2"/>
      <c r="AI32" s="2"/>
      <c r="AJ32" s="2"/>
    </row>
    <row r="33" spans="2:36" ht="13.8" customHeight="1" x14ac:dyDescent="0.25">
      <c r="B33" s="191">
        <v>4</v>
      </c>
      <c r="C33" s="12">
        <v>404</v>
      </c>
      <c r="D33" s="81" t="s">
        <v>43</v>
      </c>
      <c r="E33" s="12">
        <v>1</v>
      </c>
      <c r="F33" s="86" t="s">
        <v>11</v>
      </c>
      <c r="G33" s="12">
        <v>64.900000000000006</v>
      </c>
      <c r="H33" s="12"/>
      <c r="I33" s="12">
        <v>0</v>
      </c>
      <c r="J33" s="12">
        <f t="shared" ref="J33:J39" si="39">G33+H33</f>
        <v>64.900000000000006</v>
      </c>
      <c r="L33" s="13" t="s">
        <v>9</v>
      </c>
      <c r="N33" s="14">
        <v>1400</v>
      </c>
      <c r="O33" s="15">
        <f t="shared" ref="O33:O39" si="40">N33*$S$125</f>
        <v>560000</v>
      </c>
      <c r="P33" s="16">
        <f>+J33*N33</f>
        <v>90860.000000000015</v>
      </c>
      <c r="Q33" s="15">
        <f t="shared" ref="Q33:Q39" si="41">P33*$S$125</f>
        <v>36344000.000000007</v>
      </c>
      <c r="S33" s="14">
        <f t="shared" ref="S33:S39" si="42">N33+100</f>
        <v>1500</v>
      </c>
      <c r="T33" s="15">
        <f t="shared" ref="T33:T39" si="43">S33*$S$125</f>
        <v>600000</v>
      </c>
      <c r="U33" s="16">
        <f>+J33*S33</f>
        <v>97350.000000000015</v>
      </c>
      <c r="V33" s="15">
        <f t="shared" ref="V33:V39" si="44">U33*$S$125</f>
        <v>38940000.000000007</v>
      </c>
      <c r="X33" s="14">
        <f>+S33+100</f>
        <v>1600</v>
      </c>
      <c r="Y33" s="15">
        <f t="shared" ref="Y33:Y39" si="45">X33*$S$125</f>
        <v>640000</v>
      </c>
      <c r="Z33" s="15">
        <f>+J33*X33</f>
        <v>103840.00000000001</v>
      </c>
      <c r="AA33" s="15">
        <f t="shared" ref="AA33:AA39" si="46">Z33*$S$125</f>
        <v>41536000.000000007</v>
      </c>
      <c r="AC33" s="14">
        <f>X33+75</f>
        <v>1675</v>
      </c>
      <c r="AD33" s="15">
        <f>AC33*$S$125</f>
        <v>670000</v>
      </c>
      <c r="AE33" s="15">
        <f>G33*AC33+(H33+I33)*AC33/2</f>
        <v>108707.50000000001</v>
      </c>
      <c r="AF33" s="15">
        <f>AE33*$S$125</f>
        <v>43483000.000000007</v>
      </c>
      <c r="AG33" s="192"/>
      <c r="AH33" s="192"/>
      <c r="AI33" s="192"/>
      <c r="AJ33" s="192"/>
    </row>
    <row r="34" spans="2:36" ht="13.8" customHeight="1" x14ac:dyDescent="0.25">
      <c r="B34" s="191"/>
      <c r="C34" s="12">
        <v>405</v>
      </c>
      <c r="D34" s="81" t="s">
        <v>96</v>
      </c>
      <c r="E34" s="12">
        <v>2</v>
      </c>
      <c r="F34" s="86" t="s">
        <v>8</v>
      </c>
      <c r="G34" s="12">
        <v>87.6</v>
      </c>
      <c r="H34" s="12"/>
      <c r="I34" s="12">
        <v>0</v>
      </c>
      <c r="J34" s="12">
        <f t="shared" si="39"/>
        <v>87.6</v>
      </c>
      <c r="L34" s="17" t="s">
        <v>10</v>
      </c>
      <c r="N34" s="14">
        <v>1550</v>
      </c>
      <c r="O34" s="15">
        <f t="shared" si="40"/>
        <v>620000</v>
      </c>
      <c r="P34" s="16">
        <f>+J34*N34</f>
        <v>135780</v>
      </c>
      <c r="Q34" s="15">
        <f t="shared" si="41"/>
        <v>54312000</v>
      </c>
      <c r="S34" s="14">
        <f t="shared" si="42"/>
        <v>1650</v>
      </c>
      <c r="T34" s="15">
        <f t="shared" si="43"/>
        <v>660000</v>
      </c>
      <c r="U34" s="16">
        <f>+J34*S34</f>
        <v>144540</v>
      </c>
      <c r="V34" s="15">
        <f t="shared" si="44"/>
        <v>57816000</v>
      </c>
      <c r="X34" s="14">
        <f t="shared" ref="X34:X39" si="47">+S34+100</f>
        <v>1750</v>
      </c>
      <c r="Y34" s="15">
        <f t="shared" si="45"/>
        <v>700000</v>
      </c>
      <c r="Z34" s="15">
        <f>+J34*X34</f>
        <v>153300</v>
      </c>
      <c r="AA34" s="15">
        <f t="shared" si="46"/>
        <v>61320000</v>
      </c>
      <c r="AC34" s="14">
        <f t="shared" ref="AC34:AC40" si="48">X34+75</f>
        <v>1825</v>
      </c>
      <c r="AD34" s="15">
        <f>AC34*$S$125</f>
        <v>730000</v>
      </c>
      <c r="AE34" s="15">
        <f>G34*AC34+(H34+I34)*AC34/2</f>
        <v>159870</v>
      </c>
      <c r="AF34" s="15">
        <f>AE34*$S$125</f>
        <v>63948000</v>
      </c>
      <c r="AG34" s="192"/>
      <c r="AH34" s="192"/>
      <c r="AI34" s="192"/>
      <c r="AJ34" s="192"/>
    </row>
    <row r="35" spans="2:36" ht="13.8" customHeight="1" x14ac:dyDescent="0.25">
      <c r="B35" s="191"/>
      <c r="C35" s="12">
        <v>406</v>
      </c>
      <c r="D35" s="81" t="s">
        <v>96</v>
      </c>
      <c r="E35" s="12">
        <v>1</v>
      </c>
      <c r="F35" s="86" t="s">
        <v>8</v>
      </c>
      <c r="G35" s="12">
        <v>51.6</v>
      </c>
      <c r="H35" s="12"/>
      <c r="I35" s="12">
        <v>0</v>
      </c>
      <c r="J35" s="12">
        <f t="shared" si="39"/>
        <v>51.6</v>
      </c>
      <c r="L35" s="17" t="s">
        <v>10</v>
      </c>
      <c r="N35" s="14">
        <v>1500</v>
      </c>
      <c r="O35" s="15">
        <f t="shared" si="40"/>
        <v>600000</v>
      </c>
      <c r="P35" s="16">
        <f>+J35*N35</f>
        <v>77400</v>
      </c>
      <c r="Q35" s="15">
        <f t="shared" si="41"/>
        <v>30960000</v>
      </c>
      <c r="S35" s="14">
        <f t="shared" si="42"/>
        <v>1600</v>
      </c>
      <c r="T35" s="15">
        <f t="shared" si="43"/>
        <v>640000</v>
      </c>
      <c r="U35" s="16">
        <f>+J35*S35</f>
        <v>82560</v>
      </c>
      <c r="V35" s="15">
        <f t="shared" si="44"/>
        <v>33024000</v>
      </c>
      <c r="X35" s="14">
        <f t="shared" si="47"/>
        <v>1700</v>
      </c>
      <c r="Y35" s="15">
        <f t="shared" si="45"/>
        <v>680000</v>
      </c>
      <c r="Z35" s="15">
        <f>+J35*X35</f>
        <v>87720</v>
      </c>
      <c r="AA35" s="15">
        <f t="shared" si="46"/>
        <v>35088000</v>
      </c>
      <c r="AC35" s="14">
        <f t="shared" si="48"/>
        <v>1775</v>
      </c>
      <c r="AD35" s="15">
        <f>AC35*$S$125</f>
        <v>710000</v>
      </c>
      <c r="AE35" s="15">
        <f>G35*AC35+(H35+I35)*AC35/2</f>
        <v>91590</v>
      </c>
      <c r="AF35" s="15">
        <f>AE35*$S$125</f>
        <v>36636000</v>
      </c>
      <c r="AG35" s="192"/>
      <c r="AH35" s="192"/>
      <c r="AI35" s="192"/>
      <c r="AJ35" s="192"/>
    </row>
    <row r="36" spans="2:36" ht="13.8" customHeight="1" x14ac:dyDescent="0.25">
      <c r="B36" s="191"/>
      <c r="C36" s="12">
        <v>407</v>
      </c>
      <c r="D36" s="81" t="s">
        <v>93</v>
      </c>
      <c r="E36" s="12">
        <v>1</v>
      </c>
      <c r="F36" s="86" t="s">
        <v>11</v>
      </c>
      <c r="G36" s="12">
        <v>52.1</v>
      </c>
      <c r="H36" s="12"/>
      <c r="I36" s="12">
        <v>0</v>
      </c>
      <c r="J36" s="12">
        <f t="shared" si="39"/>
        <v>52.1</v>
      </c>
      <c r="L36" s="17" t="s">
        <v>10</v>
      </c>
      <c r="N36" s="14">
        <v>1500</v>
      </c>
      <c r="O36" s="15">
        <f t="shared" si="40"/>
        <v>600000</v>
      </c>
      <c r="P36" s="16">
        <f>+J36*N36</f>
        <v>78150</v>
      </c>
      <c r="Q36" s="15">
        <f t="shared" si="41"/>
        <v>31260000</v>
      </c>
      <c r="S36" s="14">
        <f t="shared" si="42"/>
        <v>1600</v>
      </c>
      <c r="T36" s="15">
        <f t="shared" si="43"/>
        <v>640000</v>
      </c>
      <c r="U36" s="16">
        <f>+J36*S36</f>
        <v>83360</v>
      </c>
      <c r="V36" s="15">
        <f t="shared" si="44"/>
        <v>33344000</v>
      </c>
      <c r="X36" s="14">
        <f t="shared" si="47"/>
        <v>1700</v>
      </c>
      <c r="Y36" s="15">
        <f t="shared" si="45"/>
        <v>680000</v>
      </c>
      <c r="Z36" s="15">
        <f>+J36*X36</f>
        <v>88570</v>
      </c>
      <c r="AA36" s="15">
        <f t="shared" si="46"/>
        <v>35428000</v>
      </c>
      <c r="AC36" s="14">
        <f t="shared" si="48"/>
        <v>1775</v>
      </c>
      <c r="AD36" s="15">
        <f>AC36*$S$125</f>
        <v>710000</v>
      </c>
      <c r="AE36" s="15">
        <f>G36*AC36+(H36+I36)*AC36/2</f>
        <v>92477.5</v>
      </c>
      <c r="AF36" s="15">
        <f>AE36*$S$125</f>
        <v>36991000</v>
      </c>
      <c r="AG36" s="192"/>
      <c r="AH36" s="192"/>
      <c r="AI36" s="192"/>
      <c r="AJ36" s="192"/>
    </row>
    <row r="37" spans="2:36" x14ac:dyDescent="0.25">
      <c r="B37" s="191"/>
      <c r="C37" s="12">
        <v>408</v>
      </c>
      <c r="D37" s="81" t="s">
        <v>93</v>
      </c>
      <c r="E37" s="12">
        <v>1</v>
      </c>
      <c r="F37" s="86"/>
      <c r="G37" s="12">
        <v>62.8</v>
      </c>
      <c r="H37" s="12"/>
      <c r="I37" s="12"/>
      <c r="J37" s="12">
        <f t="shared" si="39"/>
        <v>62.8</v>
      </c>
      <c r="L37" s="17"/>
      <c r="N37" s="14">
        <v>1500</v>
      </c>
      <c r="O37" s="15">
        <f t="shared" si="40"/>
        <v>600000</v>
      </c>
      <c r="P37" s="16">
        <f t="shared" ref="P37:P38" si="49">+J37*N37</f>
        <v>94200</v>
      </c>
      <c r="Q37" s="15">
        <f t="shared" si="41"/>
        <v>37680000</v>
      </c>
      <c r="S37" s="14">
        <f t="shared" si="42"/>
        <v>1600</v>
      </c>
      <c r="T37" s="15">
        <f t="shared" si="43"/>
        <v>640000</v>
      </c>
      <c r="U37" s="16">
        <f t="shared" ref="U37:U38" si="50">+J37*S37</f>
        <v>100480</v>
      </c>
      <c r="V37" s="15">
        <f t="shared" si="44"/>
        <v>40192000</v>
      </c>
      <c r="X37" s="14">
        <f t="shared" si="47"/>
        <v>1700</v>
      </c>
      <c r="Y37" s="15">
        <f t="shared" si="45"/>
        <v>680000</v>
      </c>
      <c r="Z37" s="15">
        <f t="shared" ref="Z37:Z38" si="51">+J37*X37</f>
        <v>106760</v>
      </c>
      <c r="AA37" s="15">
        <f t="shared" si="46"/>
        <v>42704000</v>
      </c>
      <c r="AC37" s="14"/>
      <c r="AD37" s="15"/>
      <c r="AE37" s="15"/>
      <c r="AF37" s="15"/>
      <c r="AG37" s="22"/>
      <c r="AH37" s="22"/>
      <c r="AI37" s="22"/>
      <c r="AJ37" s="22"/>
    </row>
    <row r="38" spans="2:36" x14ac:dyDescent="0.25">
      <c r="B38" s="191"/>
      <c r="C38" s="12">
        <v>409</v>
      </c>
      <c r="D38" s="81" t="s">
        <v>93</v>
      </c>
      <c r="E38" s="12">
        <v>1</v>
      </c>
      <c r="F38" s="86"/>
      <c r="G38" s="12">
        <v>62.3</v>
      </c>
      <c r="H38" s="12"/>
      <c r="I38" s="12"/>
      <c r="J38" s="12">
        <f t="shared" si="39"/>
        <v>62.3</v>
      </c>
      <c r="L38" s="17"/>
      <c r="N38" s="14">
        <v>1500</v>
      </c>
      <c r="O38" s="15">
        <f t="shared" si="40"/>
        <v>600000</v>
      </c>
      <c r="P38" s="16">
        <f t="shared" si="49"/>
        <v>93450</v>
      </c>
      <c r="Q38" s="15">
        <f t="shared" si="41"/>
        <v>37380000</v>
      </c>
      <c r="S38" s="14">
        <f t="shared" si="42"/>
        <v>1600</v>
      </c>
      <c r="T38" s="15">
        <f t="shared" si="43"/>
        <v>640000</v>
      </c>
      <c r="U38" s="16">
        <f t="shared" si="50"/>
        <v>99680</v>
      </c>
      <c r="V38" s="15">
        <f t="shared" si="44"/>
        <v>39872000</v>
      </c>
      <c r="X38" s="14">
        <f t="shared" si="47"/>
        <v>1700</v>
      </c>
      <c r="Y38" s="15">
        <f t="shared" si="45"/>
        <v>680000</v>
      </c>
      <c r="Z38" s="15">
        <f t="shared" si="51"/>
        <v>105910</v>
      </c>
      <c r="AA38" s="15">
        <f t="shared" si="46"/>
        <v>42364000</v>
      </c>
      <c r="AC38" s="14"/>
      <c r="AD38" s="15"/>
      <c r="AE38" s="15"/>
      <c r="AF38" s="15"/>
      <c r="AG38" s="22"/>
      <c r="AH38" s="22"/>
      <c r="AI38" s="22"/>
      <c r="AJ38" s="22"/>
    </row>
    <row r="39" spans="2:36" ht="14.4" customHeight="1" x14ac:dyDescent="0.25">
      <c r="B39" s="191"/>
      <c r="C39" s="12">
        <v>410</v>
      </c>
      <c r="D39" s="81" t="s">
        <v>91</v>
      </c>
      <c r="E39" s="12">
        <v>1</v>
      </c>
      <c r="F39" s="86" t="s">
        <v>11</v>
      </c>
      <c r="G39" s="12">
        <v>65.099999999999994</v>
      </c>
      <c r="H39" s="12"/>
      <c r="I39" s="12">
        <v>0</v>
      </c>
      <c r="J39" s="12">
        <f t="shared" si="39"/>
        <v>65.099999999999994</v>
      </c>
      <c r="L39" s="17"/>
      <c r="N39" s="14">
        <v>1500</v>
      </c>
      <c r="O39" s="15">
        <f t="shared" si="40"/>
        <v>600000</v>
      </c>
      <c r="P39" s="16">
        <f>+J39*N39</f>
        <v>97649.999999999985</v>
      </c>
      <c r="Q39" s="15">
        <f t="shared" si="41"/>
        <v>39059999.999999993</v>
      </c>
      <c r="S39" s="14">
        <f t="shared" si="42"/>
        <v>1600</v>
      </c>
      <c r="T39" s="15">
        <f t="shared" si="43"/>
        <v>640000</v>
      </c>
      <c r="U39" s="16">
        <f>+J39*S39</f>
        <v>104159.99999999999</v>
      </c>
      <c r="V39" s="15">
        <f t="shared" si="44"/>
        <v>41663999.999999993</v>
      </c>
      <c r="X39" s="14">
        <f t="shared" si="47"/>
        <v>1700</v>
      </c>
      <c r="Y39" s="15">
        <f t="shared" si="45"/>
        <v>680000</v>
      </c>
      <c r="Z39" s="15">
        <f>+J39*X39</f>
        <v>110669.99999999999</v>
      </c>
      <c r="AA39" s="15">
        <f t="shared" si="46"/>
        <v>44267999.999999993</v>
      </c>
      <c r="AC39" s="14">
        <f t="shared" si="48"/>
        <v>1775</v>
      </c>
      <c r="AD39" s="15">
        <f>AC39*$S$125</f>
        <v>710000</v>
      </c>
      <c r="AE39" s="15">
        <f>G39*AC39+(H39+I39)*AC39/2</f>
        <v>115552.49999999999</v>
      </c>
      <c r="AF39" s="15">
        <f>AE39*$S$125</f>
        <v>46220999.999999993</v>
      </c>
      <c r="AG39" s="22"/>
      <c r="AH39" s="22"/>
      <c r="AI39" s="22"/>
      <c r="AJ39" s="22"/>
    </row>
    <row r="40" spans="2:36" x14ac:dyDescent="0.25">
      <c r="C40" s="18"/>
      <c r="D40" s="82"/>
      <c r="E40" s="18"/>
      <c r="F40" s="87"/>
      <c r="G40" s="19">
        <f>SUM(G33:G39)</f>
        <v>446.4</v>
      </c>
      <c r="H40" s="19">
        <f>SUM(H33:I39)</f>
        <v>0</v>
      </c>
      <c r="I40" s="19">
        <f>SUM(I33:I36)</f>
        <v>0</v>
      </c>
      <c r="J40" s="19">
        <f>SUM(J33:J39)</f>
        <v>446.4</v>
      </c>
      <c r="N40" s="104">
        <f>+P40/J40</f>
        <v>1495.2732974910396</v>
      </c>
      <c r="O40" s="20"/>
      <c r="P40" s="21">
        <f>SUM(P33:P39)</f>
        <v>667490</v>
      </c>
      <c r="Q40" s="21">
        <f>SUM(Q33:Q39)</f>
        <v>266996000</v>
      </c>
      <c r="S40" s="104">
        <f>+U40/J40</f>
        <v>1595.2732974910396</v>
      </c>
      <c r="T40" s="20"/>
      <c r="U40" s="21">
        <f>SUM(U33:U39)</f>
        <v>712130</v>
      </c>
      <c r="V40" s="21">
        <f>SUM(V33:V39)</f>
        <v>284852000</v>
      </c>
      <c r="X40" s="104">
        <f>+Z40/J40</f>
        <v>1695.2732974910396</v>
      </c>
      <c r="Y40" s="20"/>
      <c r="Z40" s="21">
        <f>SUM(Z33:Z39)</f>
        <v>756770</v>
      </c>
      <c r="AA40" s="21">
        <f>SUM(AA33:AA39)</f>
        <v>302708000</v>
      </c>
      <c r="AC40" s="2">
        <f t="shared" si="48"/>
        <v>1770.2732974910396</v>
      </c>
      <c r="AD40" s="20">
        <f>AC40*$S$125</f>
        <v>708109.31899641582</v>
      </c>
      <c r="AE40" s="21">
        <f>SUM(AE33:AE39)</f>
        <v>568197.5</v>
      </c>
      <c r="AF40" s="21">
        <f>SUM(AF33:AF39)</f>
        <v>227279000</v>
      </c>
      <c r="AG40" s="193"/>
      <c r="AH40" s="193"/>
      <c r="AI40" s="193"/>
      <c r="AJ40" s="193"/>
    </row>
    <row r="41" spans="2:36" x14ac:dyDescent="0.25">
      <c r="C41" s="18"/>
      <c r="D41" s="82"/>
      <c r="E41" s="18"/>
      <c r="F41" s="87"/>
      <c r="G41" s="19"/>
      <c r="H41" s="19"/>
      <c r="I41" s="19"/>
      <c r="J41" s="19"/>
      <c r="N41" s="104"/>
      <c r="O41" s="20"/>
      <c r="P41" s="21"/>
      <c r="Q41" s="21"/>
      <c r="S41" s="104"/>
      <c r="T41" s="20"/>
      <c r="U41" s="21"/>
      <c r="V41" s="21"/>
      <c r="X41" s="104"/>
      <c r="Y41" s="20"/>
      <c r="Z41" s="21"/>
      <c r="AA41" s="21"/>
      <c r="AC41" s="2"/>
      <c r="AD41" s="20"/>
      <c r="AE41" s="21"/>
      <c r="AF41" s="21"/>
      <c r="AG41" s="2"/>
      <c r="AH41" s="2"/>
      <c r="AI41" s="2"/>
      <c r="AJ41" s="2"/>
    </row>
    <row r="42" spans="2:36" ht="13.8" customHeight="1" x14ac:dyDescent="0.25">
      <c r="B42" s="191">
        <v>5</v>
      </c>
      <c r="C42" s="12">
        <v>411</v>
      </c>
      <c r="D42" s="81" t="s">
        <v>43</v>
      </c>
      <c r="E42" s="12">
        <v>1</v>
      </c>
      <c r="F42" s="86" t="s">
        <v>11</v>
      </c>
      <c r="G42" s="12">
        <v>64.900000000000006</v>
      </c>
      <c r="H42" s="12"/>
      <c r="I42" s="12">
        <v>0</v>
      </c>
      <c r="J42" s="12">
        <f t="shared" ref="J42:J48" si="52">G42+H42</f>
        <v>64.900000000000006</v>
      </c>
      <c r="L42" s="13" t="s">
        <v>9</v>
      </c>
      <c r="N42" s="14">
        <v>1450</v>
      </c>
      <c r="O42" s="15">
        <f t="shared" ref="O42:O48" si="53">N42*$S$125</f>
        <v>580000</v>
      </c>
      <c r="P42" s="16">
        <f>+J42*N42</f>
        <v>94105.000000000015</v>
      </c>
      <c r="Q42" s="15">
        <f t="shared" ref="Q42:Q48" si="54">P42*$S$125</f>
        <v>37642000.000000007</v>
      </c>
      <c r="S42" s="14">
        <f t="shared" ref="S42:S48" si="55">N42+100</f>
        <v>1550</v>
      </c>
      <c r="T42" s="15">
        <f t="shared" ref="T42:T48" si="56">S42*$S$125</f>
        <v>620000</v>
      </c>
      <c r="U42" s="16">
        <f>+J42*S42</f>
        <v>100595.00000000001</v>
      </c>
      <c r="V42" s="15">
        <f t="shared" ref="V42:V48" si="57">U42*$S$125</f>
        <v>40238000.000000007</v>
      </c>
      <c r="X42" s="14">
        <f>+S42+100</f>
        <v>1650</v>
      </c>
      <c r="Y42" s="15">
        <f t="shared" ref="Y42:Y48" si="58">X42*$S$125</f>
        <v>660000</v>
      </c>
      <c r="Z42" s="15">
        <f>+J42*X42</f>
        <v>107085.00000000001</v>
      </c>
      <c r="AA42" s="15">
        <f t="shared" ref="AA42:AA48" si="59">Z42*$S$125</f>
        <v>42834000.000000007</v>
      </c>
      <c r="AC42" s="14">
        <f>X42+75</f>
        <v>1725</v>
      </c>
      <c r="AD42" s="15">
        <f>AC42*$S$125</f>
        <v>690000</v>
      </c>
      <c r="AE42" s="15">
        <f>G42*AC42+(H42+I42)*AC42/2</f>
        <v>111952.50000000001</v>
      </c>
      <c r="AF42" s="15">
        <f>AE42*$S$125</f>
        <v>44781000.000000007</v>
      </c>
      <c r="AG42" s="192"/>
      <c r="AH42" s="192"/>
      <c r="AI42" s="192"/>
      <c r="AJ42" s="192"/>
    </row>
    <row r="43" spans="2:36" ht="13.8" customHeight="1" x14ac:dyDescent="0.25">
      <c r="B43" s="191"/>
      <c r="C43" s="12">
        <v>412</v>
      </c>
      <c r="D43" s="81" t="s">
        <v>96</v>
      </c>
      <c r="E43" s="12">
        <v>2</v>
      </c>
      <c r="F43" s="86" t="s">
        <v>8</v>
      </c>
      <c r="G43" s="12">
        <v>87.6</v>
      </c>
      <c r="H43" s="12"/>
      <c r="I43" s="12">
        <v>0</v>
      </c>
      <c r="J43" s="12">
        <f t="shared" si="52"/>
        <v>87.6</v>
      </c>
      <c r="L43" s="17" t="s">
        <v>10</v>
      </c>
      <c r="N43" s="14">
        <v>1600</v>
      </c>
      <c r="O43" s="15">
        <f t="shared" si="53"/>
        <v>640000</v>
      </c>
      <c r="P43" s="16">
        <f>+J43*N43</f>
        <v>140160</v>
      </c>
      <c r="Q43" s="15">
        <f t="shared" si="54"/>
        <v>56064000</v>
      </c>
      <c r="S43" s="14">
        <f t="shared" si="55"/>
        <v>1700</v>
      </c>
      <c r="T43" s="15">
        <f t="shared" si="56"/>
        <v>680000</v>
      </c>
      <c r="U43" s="16">
        <f>+J43*S43</f>
        <v>148920</v>
      </c>
      <c r="V43" s="15">
        <f t="shared" si="57"/>
        <v>59568000</v>
      </c>
      <c r="X43" s="14">
        <f t="shared" ref="X43:X48" si="60">+S43+100</f>
        <v>1800</v>
      </c>
      <c r="Y43" s="15">
        <f t="shared" si="58"/>
        <v>720000</v>
      </c>
      <c r="Z43" s="15">
        <f>+J43*X43</f>
        <v>157680</v>
      </c>
      <c r="AA43" s="15">
        <f t="shared" si="59"/>
        <v>63072000</v>
      </c>
      <c r="AC43" s="14">
        <f t="shared" ref="AC43:AC49" si="61">X43+75</f>
        <v>1875</v>
      </c>
      <c r="AD43" s="15">
        <f>AC43*$S$125</f>
        <v>750000</v>
      </c>
      <c r="AE43" s="15">
        <f>G43*AC43+(H43+I43)*AC43/2</f>
        <v>164250</v>
      </c>
      <c r="AF43" s="15">
        <f>AE43*$S$125</f>
        <v>65700000</v>
      </c>
      <c r="AG43" s="192"/>
      <c r="AH43" s="192"/>
      <c r="AI43" s="192"/>
      <c r="AJ43" s="192"/>
    </row>
    <row r="44" spans="2:36" ht="13.8" customHeight="1" x14ac:dyDescent="0.25">
      <c r="B44" s="191"/>
      <c r="C44" s="12">
        <v>413</v>
      </c>
      <c r="D44" s="81" t="s">
        <v>96</v>
      </c>
      <c r="E44" s="12">
        <v>1</v>
      </c>
      <c r="F44" s="86" t="s">
        <v>8</v>
      </c>
      <c r="G44" s="12">
        <v>51.6</v>
      </c>
      <c r="H44" s="12"/>
      <c r="I44" s="12">
        <v>0</v>
      </c>
      <c r="J44" s="12">
        <f t="shared" si="52"/>
        <v>51.6</v>
      </c>
      <c r="L44" s="17" t="s">
        <v>10</v>
      </c>
      <c r="N44" s="14">
        <v>1550</v>
      </c>
      <c r="O44" s="15">
        <f t="shared" si="53"/>
        <v>620000</v>
      </c>
      <c r="P44" s="16">
        <f>+J44*N44</f>
        <v>79980</v>
      </c>
      <c r="Q44" s="15">
        <f t="shared" si="54"/>
        <v>31992000</v>
      </c>
      <c r="S44" s="14">
        <f t="shared" si="55"/>
        <v>1650</v>
      </c>
      <c r="T44" s="15">
        <f t="shared" si="56"/>
        <v>660000</v>
      </c>
      <c r="U44" s="16">
        <f>+J44*S44</f>
        <v>85140</v>
      </c>
      <c r="V44" s="15">
        <f t="shared" si="57"/>
        <v>34056000</v>
      </c>
      <c r="X44" s="14">
        <f t="shared" si="60"/>
        <v>1750</v>
      </c>
      <c r="Y44" s="15">
        <f t="shared" si="58"/>
        <v>700000</v>
      </c>
      <c r="Z44" s="15">
        <f>+J44*X44</f>
        <v>90300</v>
      </c>
      <c r="AA44" s="15">
        <f t="shared" si="59"/>
        <v>36120000</v>
      </c>
      <c r="AC44" s="14">
        <f t="shared" si="61"/>
        <v>1825</v>
      </c>
      <c r="AD44" s="15">
        <f>AC44*$S$125</f>
        <v>730000</v>
      </c>
      <c r="AE44" s="15">
        <f>G44*AC44+(H44+I44)*AC44/2</f>
        <v>94170</v>
      </c>
      <c r="AF44" s="15">
        <f>AE44*$S$125</f>
        <v>37668000</v>
      </c>
      <c r="AG44" s="192"/>
      <c r="AH44" s="192"/>
      <c r="AI44" s="192"/>
      <c r="AJ44" s="192"/>
    </row>
    <row r="45" spans="2:36" ht="13.8" customHeight="1" x14ac:dyDescent="0.25">
      <c r="B45" s="191"/>
      <c r="C45" s="12">
        <v>414</v>
      </c>
      <c r="D45" s="81" t="s">
        <v>93</v>
      </c>
      <c r="E45" s="12">
        <v>1</v>
      </c>
      <c r="F45" s="86"/>
      <c r="G45" s="12">
        <v>52.1</v>
      </c>
      <c r="H45" s="12"/>
      <c r="I45" s="12"/>
      <c r="J45" s="12">
        <f t="shared" si="52"/>
        <v>52.1</v>
      </c>
      <c r="L45" s="17"/>
      <c r="N45" s="14">
        <v>1550</v>
      </c>
      <c r="O45" s="15">
        <f t="shared" si="53"/>
        <v>620000</v>
      </c>
      <c r="P45" s="16">
        <f t="shared" ref="P45:P46" si="62">+J45*N45</f>
        <v>80755</v>
      </c>
      <c r="Q45" s="15">
        <f t="shared" si="54"/>
        <v>32302000</v>
      </c>
      <c r="S45" s="14">
        <f t="shared" si="55"/>
        <v>1650</v>
      </c>
      <c r="T45" s="15">
        <f t="shared" si="56"/>
        <v>660000</v>
      </c>
      <c r="U45" s="16">
        <f t="shared" ref="U45:U46" si="63">+J45*S45</f>
        <v>85965</v>
      </c>
      <c r="V45" s="15">
        <f t="shared" si="57"/>
        <v>34386000</v>
      </c>
      <c r="X45" s="14">
        <f t="shared" si="60"/>
        <v>1750</v>
      </c>
      <c r="Y45" s="15">
        <f t="shared" si="58"/>
        <v>700000</v>
      </c>
      <c r="Z45" s="15">
        <f t="shared" ref="Z45:Z46" si="64">+J45*X45</f>
        <v>91175</v>
      </c>
      <c r="AA45" s="15">
        <f t="shared" si="59"/>
        <v>36470000</v>
      </c>
      <c r="AC45" s="14"/>
      <c r="AD45" s="15"/>
      <c r="AE45" s="15"/>
      <c r="AF45" s="15"/>
      <c r="AG45" s="22"/>
      <c r="AH45" s="22"/>
      <c r="AI45" s="22"/>
      <c r="AJ45" s="22"/>
    </row>
    <row r="46" spans="2:36" ht="13.8" customHeight="1" x14ac:dyDescent="0.25">
      <c r="B46" s="191"/>
      <c r="C46" s="12">
        <v>415</v>
      </c>
      <c r="D46" s="81" t="s">
        <v>93</v>
      </c>
      <c r="E46" s="12">
        <v>1</v>
      </c>
      <c r="F46" s="86"/>
      <c r="G46" s="12">
        <v>62.8</v>
      </c>
      <c r="H46" s="12"/>
      <c r="I46" s="12"/>
      <c r="J46" s="12">
        <f t="shared" si="52"/>
        <v>62.8</v>
      </c>
      <c r="L46" s="17"/>
      <c r="N46" s="14">
        <v>1550</v>
      </c>
      <c r="O46" s="15">
        <f t="shared" si="53"/>
        <v>620000</v>
      </c>
      <c r="P46" s="16">
        <f t="shared" si="62"/>
        <v>97340</v>
      </c>
      <c r="Q46" s="15">
        <f t="shared" si="54"/>
        <v>38936000</v>
      </c>
      <c r="S46" s="14">
        <f t="shared" si="55"/>
        <v>1650</v>
      </c>
      <c r="T46" s="15">
        <f t="shared" si="56"/>
        <v>660000</v>
      </c>
      <c r="U46" s="16">
        <f t="shared" si="63"/>
        <v>103620</v>
      </c>
      <c r="V46" s="15">
        <f t="shared" si="57"/>
        <v>41448000</v>
      </c>
      <c r="X46" s="14">
        <f t="shared" si="60"/>
        <v>1750</v>
      </c>
      <c r="Y46" s="15">
        <f t="shared" si="58"/>
        <v>700000</v>
      </c>
      <c r="Z46" s="15">
        <f t="shared" si="64"/>
        <v>109900</v>
      </c>
      <c r="AA46" s="15">
        <f t="shared" si="59"/>
        <v>43960000</v>
      </c>
      <c r="AC46" s="14"/>
      <c r="AD46" s="15"/>
      <c r="AE46" s="15"/>
      <c r="AF46" s="15"/>
      <c r="AG46" s="22"/>
      <c r="AH46" s="22"/>
      <c r="AI46" s="22"/>
      <c r="AJ46" s="22"/>
    </row>
    <row r="47" spans="2:36" ht="13.8" customHeight="1" x14ac:dyDescent="0.25">
      <c r="B47" s="191"/>
      <c r="C47" s="12">
        <v>416</v>
      </c>
      <c r="D47" s="81" t="s">
        <v>93</v>
      </c>
      <c r="E47" s="12">
        <v>1</v>
      </c>
      <c r="F47" s="86" t="s">
        <v>11</v>
      </c>
      <c r="G47" s="12">
        <v>62.3</v>
      </c>
      <c r="H47" s="12"/>
      <c r="I47" s="12">
        <v>0</v>
      </c>
      <c r="J47" s="12">
        <f t="shared" si="52"/>
        <v>62.3</v>
      </c>
      <c r="L47" s="17" t="s">
        <v>10</v>
      </c>
      <c r="N47" s="14">
        <v>1550</v>
      </c>
      <c r="O47" s="15">
        <f t="shared" si="53"/>
        <v>620000</v>
      </c>
      <c r="P47" s="16">
        <f>+J47*N47</f>
        <v>96565</v>
      </c>
      <c r="Q47" s="15">
        <f t="shared" si="54"/>
        <v>38626000</v>
      </c>
      <c r="S47" s="14">
        <f t="shared" si="55"/>
        <v>1650</v>
      </c>
      <c r="T47" s="15">
        <f t="shared" si="56"/>
        <v>660000</v>
      </c>
      <c r="U47" s="16">
        <f>+J47*S47</f>
        <v>102795</v>
      </c>
      <c r="V47" s="15">
        <f t="shared" si="57"/>
        <v>41118000</v>
      </c>
      <c r="X47" s="14">
        <f t="shared" si="60"/>
        <v>1750</v>
      </c>
      <c r="Y47" s="15">
        <f t="shared" si="58"/>
        <v>700000</v>
      </c>
      <c r="Z47" s="15">
        <f>+J47*X47</f>
        <v>109025</v>
      </c>
      <c r="AA47" s="15">
        <f t="shared" si="59"/>
        <v>43610000</v>
      </c>
      <c r="AC47" s="14">
        <f t="shared" si="61"/>
        <v>1825</v>
      </c>
      <c r="AD47" s="15">
        <f>AC47*$S$125</f>
        <v>730000</v>
      </c>
      <c r="AE47" s="15">
        <f>G47*AC47+(H47+I47)*AC47/2</f>
        <v>113697.5</v>
      </c>
      <c r="AF47" s="15">
        <f>AE47*$S$125</f>
        <v>45479000</v>
      </c>
      <c r="AG47" s="192"/>
      <c r="AH47" s="192"/>
      <c r="AI47" s="192"/>
      <c r="AJ47" s="192"/>
    </row>
    <row r="48" spans="2:36" ht="14.4" customHeight="1" x14ac:dyDescent="0.25">
      <c r="B48" s="191"/>
      <c r="C48" s="12">
        <v>417</v>
      </c>
      <c r="D48" s="81" t="s">
        <v>91</v>
      </c>
      <c r="E48" s="12">
        <v>1</v>
      </c>
      <c r="F48" s="86" t="s">
        <v>11</v>
      </c>
      <c r="G48" s="12">
        <v>65.099999999999994</v>
      </c>
      <c r="H48" s="12"/>
      <c r="I48" s="12">
        <v>0</v>
      </c>
      <c r="J48" s="12">
        <f t="shared" si="52"/>
        <v>65.099999999999994</v>
      </c>
      <c r="L48" s="17"/>
      <c r="N48" s="14">
        <v>1550</v>
      </c>
      <c r="O48" s="15">
        <f t="shared" si="53"/>
        <v>620000</v>
      </c>
      <c r="P48" s="16">
        <f>+J48*N48</f>
        <v>100904.99999999999</v>
      </c>
      <c r="Q48" s="15">
        <f t="shared" si="54"/>
        <v>40361999.999999993</v>
      </c>
      <c r="S48" s="14">
        <f t="shared" si="55"/>
        <v>1650</v>
      </c>
      <c r="T48" s="15">
        <f t="shared" si="56"/>
        <v>660000</v>
      </c>
      <c r="U48" s="16">
        <f>+J48*S48</f>
        <v>107414.99999999999</v>
      </c>
      <c r="V48" s="15">
        <f t="shared" si="57"/>
        <v>42965999.999999993</v>
      </c>
      <c r="X48" s="14">
        <f t="shared" si="60"/>
        <v>1750</v>
      </c>
      <c r="Y48" s="15">
        <f t="shared" si="58"/>
        <v>700000</v>
      </c>
      <c r="Z48" s="15">
        <f>+J48*X48</f>
        <v>113924.99999999999</v>
      </c>
      <c r="AA48" s="15">
        <f t="shared" si="59"/>
        <v>45569999.999999993</v>
      </c>
      <c r="AC48" s="14">
        <f t="shared" si="61"/>
        <v>1825</v>
      </c>
      <c r="AD48" s="15">
        <f>AC48*$S$125</f>
        <v>730000</v>
      </c>
      <c r="AE48" s="15">
        <f>G48*AC48+(H48+I48)*AC48/2</f>
        <v>118807.49999999999</v>
      </c>
      <c r="AF48" s="15">
        <f>AE48*$S$125</f>
        <v>47522999.999999993</v>
      </c>
      <c r="AG48" s="22"/>
      <c r="AH48" s="22"/>
      <c r="AI48" s="22"/>
      <c r="AJ48" s="22"/>
    </row>
    <row r="49" spans="2:36" x14ac:dyDescent="0.25">
      <c r="C49" s="18"/>
      <c r="D49" s="82"/>
      <c r="E49" s="18"/>
      <c r="F49" s="87"/>
      <c r="G49" s="19">
        <f>SUM(G42:G48)</f>
        <v>446.4</v>
      </c>
      <c r="H49" s="19">
        <f>SUM(H42:I48)</f>
        <v>0</v>
      </c>
      <c r="I49" s="19">
        <f>SUM(I42:I47)</f>
        <v>0</v>
      </c>
      <c r="J49" s="19">
        <f>SUM(J42:J48)</f>
        <v>446.4</v>
      </c>
      <c r="N49" s="104">
        <f>+P49/J49</f>
        <v>1545.2732974910396</v>
      </c>
      <c r="O49" s="20"/>
      <c r="P49" s="21">
        <f>SUM(P42:P48)</f>
        <v>689810</v>
      </c>
      <c r="Q49" s="21">
        <f>SUM(Q42:Q48)</f>
        <v>275924000</v>
      </c>
      <c r="S49" s="104">
        <f>+U49/J49</f>
        <v>1645.2732974910396</v>
      </c>
      <c r="T49" s="20"/>
      <c r="U49" s="21">
        <f>SUM(U42:U48)</f>
        <v>734450</v>
      </c>
      <c r="V49" s="21">
        <f>SUM(V42:V48)</f>
        <v>293780000</v>
      </c>
      <c r="X49" s="104">
        <f>+Z49/J49</f>
        <v>1745.2732974910396</v>
      </c>
      <c r="Y49" s="20"/>
      <c r="Z49" s="21">
        <f>SUM(Z42:Z48)</f>
        <v>779090</v>
      </c>
      <c r="AA49" s="21">
        <f>SUM(AA42:AA48)</f>
        <v>311636000</v>
      </c>
      <c r="AC49" s="2">
        <f t="shared" si="61"/>
        <v>1820.2732974910396</v>
      </c>
      <c r="AD49" s="20">
        <f>AC49*$S$125</f>
        <v>728109.31899641582</v>
      </c>
      <c r="AE49" s="21">
        <f>SUM(AE42:AE48)</f>
        <v>602877.5</v>
      </c>
      <c r="AF49" s="21">
        <f>SUM(AF42:AF48)</f>
        <v>241151000</v>
      </c>
      <c r="AG49" s="193"/>
      <c r="AH49" s="193"/>
      <c r="AI49" s="193"/>
      <c r="AJ49" s="193"/>
    </row>
    <row r="50" spans="2:36" x14ac:dyDescent="0.25">
      <c r="C50" s="18"/>
      <c r="D50" s="82"/>
      <c r="E50" s="18"/>
      <c r="F50" s="87"/>
      <c r="G50" s="19"/>
      <c r="H50" s="19"/>
      <c r="I50" s="19"/>
      <c r="J50" s="19"/>
      <c r="N50" s="104"/>
      <c r="O50" s="20"/>
      <c r="P50" s="21"/>
      <c r="Q50" s="21"/>
      <c r="S50" s="104"/>
      <c r="T50" s="20"/>
      <c r="U50" s="21"/>
      <c r="V50" s="21"/>
      <c r="X50" s="104"/>
      <c r="Y50" s="20"/>
      <c r="Z50" s="21"/>
      <c r="AA50" s="21"/>
      <c r="AC50" s="2"/>
      <c r="AD50" s="20"/>
      <c r="AE50" s="21"/>
      <c r="AF50" s="21"/>
      <c r="AG50" s="2"/>
      <c r="AH50" s="2"/>
      <c r="AI50" s="2"/>
      <c r="AJ50" s="2"/>
    </row>
    <row r="51" spans="2:36" ht="13.8" customHeight="1" x14ac:dyDescent="0.25">
      <c r="B51" s="191">
        <v>6</v>
      </c>
      <c r="C51" s="12">
        <v>418</v>
      </c>
      <c r="D51" s="81" t="s">
        <v>43</v>
      </c>
      <c r="E51" s="12">
        <v>1</v>
      </c>
      <c r="F51" s="86" t="s">
        <v>11</v>
      </c>
      <c r="G51" s="12">
        <v>64.900000000000006</v>
      </c>
      <c r="H51" s="12"/>
      <c r="I51" s="12">
        <v>0</v>
      </c>
      <c r="J51" s="12">
        <f t="shared" ref="J51:J57" si="65">G51+H51</f>
        <v>64.900000000000006</v>
      </c>
      <c r="L51" s="13" t="s">
        <v>9</v>
      </c>
      <c r="N51" s="14">
        <v>1450</v>
      </c>
      <c r="O51" s="15">
        <f t="shared" ref="O51:O57" si="66">N51*$S$125</f>
        <v>580000</v>
      </c>
      <c r="P51" s="16">
        <f>+J51*N51</f>
        <v>94105.000000000015</v>
      </c>
      <c r="Q51" s="15">
        <f t="shared" ref="Q51:Q57" si="67">P51*$S$125</f>
        <v>37642000.000000007</v>
      </c>
      <c r="S51" s="14">
        <f t="shared" ref="S51:S57" si="68">N51+100</f>
        <v>1550</v>
      </c>
      <c r="T51" s="15">
        <f t="shared" ref="T51:T57" si="69">S51*$S$125</f>
        <v>620000</v>
      </c>
      <c r="U51" s="16">
        <f>+J51*S51</f>
        <v>100595.00000000001</v>
      </c>
      <c r="V51" s="15">
        <f t="shared" ref="V51:V57" si="70">U51*$S$125</f>
        <v>40238000.000000007</v>
      </c>
      <c r="X51" s="14">
        <f>+S51+100</f>
        <v>1650</v>
      </c>
      <c r="Y51" s="15">
        <f t="shared" ref="Y51:Y57" si="71">X51*$S$125</f>
        <v>660000</v>
      </c>
      <c r="Z51" s="15">
        <f>+J51*X51</f>
        <v>107085.00000000001</v>
      </c>
      <c r="AA51" s="15">
        <f t="shared" ref="AA51:AA57" si="72">Z51*$S$125</f>
        <v>42834000.000000007</v>
      </c>
      <c r="AC51" s="14">
        <f>X51+75</f>
        <v>1725</v>
      </c>
      <c r="AD51" s="15">
        <f>AC51*$S$125</f>
        <v>690000</v>
      </c>
      <c r="AE51" s="15">
        <f>G51*AC51+(H51+I51)*AC51/2</f>
        <v>111952.50000000001</v>
      </c>
      <c r="AF51" s="15">
        <f>AE51*$S$125</f>
        <v>44781000.000000007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419</v>
      </c>
      <c r="D52" s="81" t="s">
        <v>96</v>
      </c>
      <c r="E52" s="12">
        <v>2</v>
      </c>
      <c r="F52" s="86" t="s">
        <v>8</v>
      </c>
      <c r="G52" s="12">
        <v>87.6</v>
      </c>
      <c r="H52" s="12"/>
      <c r="I52" s="12">
        <v>0</v>
      </c>
      <c r="J52" s="12">
        <f t="shared" si="65"/>
        <v>87.6</v>
      </c>
      <c r="L52" s="17" t="s">
        <v>10</v>
      </c>
      <c r="N52" s="14">
        <v>1600</v>
      </c>
      <c r="O52" s="15">
        <f t="shared" si="66"/>
        <v>640000</v>
      </c>
      <c r="P52" s="16">
        <f>+J52*N52</f>
        <v>140160</v>
      </c>
      <c r="Q52" s="15">
        <f t="shared" si="67"/>
        <v>56064000</v>
      </c>
      <c r="S52" s="14">
        <f t="shared" si="68"/>
        <v>1700</v>
      </c>
      <c r="T52" s="15">
        <f t="shared" si="69"/>
        <v>680000</v>
      </c>
      <c r="U52" s="16">
        <f>+J52*S52</f>
        <v>148920</v>
      </c>
      <c r="V52" s="15">
        <f t="shared" si="70"/>
        <v>59568000</v>
      </c>
      <c r="X52" s="14">
        <f t="shared" ref="X52:X57" si="73">+S52+100</f>
        <v>1800</v>
      </c>
      <c r="Y52" s="15">
        <f t="shared" si="71"/>
        <v>720000</v>
      </c>
      <c r="Z52" s="15">
        <f>+J52*X52</f>
        <v>157680</v>
      </c>
      <c r="AA52" s="15">
        <f t="shared" si="72"/>
        <v>63072000</v>
      </c>
      <c r="AC52" s="14">
        <f t="shared" ref="AC52:AC58" si="74">X52+75</f>
        <v>1875</v>
      </c>
      <c r="AD52" s="15">
        <f>AC52*$S$125</f>
        <v>750000</v>
      </c>
      <c r="AE52" s="15">
        <f>G52*AC52+(H52+I52)*AC52/2</f>
        <v>164250</v>
      </c>
      <c r="AF52" s="15">
        <f>AE52*$S$125</f>
        <v>65700000</v>
      </c>
      <c r="AG52" s="192"/>
      <c r="AH52" s="192"/>
      <c r="AI52" s="192"/>
      <c r="AJ52" s="192"/>
    </row>
    <row r="53" spans="2:36" ht="13.8" customHeight="1" x14ac:dyDescent="0.25">
      <c r="B53" s="191"/>
      <c r="C53" s="12">
        <v>420</v>
      </c>
      <c r="D53" s="81" t="s">
        <v>96</v>
      </c>
      <c r="E53" s="12">
        <v>1</v>
      </c>
      <c r="F53" s="86"/>
      <c r="G53" s="12">
        <v>51.6</v>
      </c>
      <c r="H53" s="12"/>
      <c r="I53" s="12"/>
      <c r="J53" s="12">
        <f t="shared" si="65"/>
        <v>51.6</v>
      </c>
      <c r="L53" s="17"/>
      <c r="N53" s="14">
        <v>1550</v>
      </c>
      <c r="O53" s="15">
        <f t="shared" si="66"/>
        <v>620000</v>
      </c>
      <c r="P53" s="16">
        <f t="shared" ref="P53:P54" si="75">+J53*N53</f>
        <v>79980</v>
      </c>
      <c r="Q53" s="15">
        <f t="shared" si="67"/>
        <v>31992000</v>
      </c>
      <c r="S53" s="14">
        <f t="shared" si="68"/>
        <v>1650</v>
      </c>
      <c r="T53" s="15">
        <f t="shared" si="69"/>
        <v>660000</v>
      </c>
      <c r="U53" s="16">
        <f t="shared" ref="U53:U54" si="76">+J53*S53</f>
        <v>85140</v>
      </c>
      <c r="V53" s="15">
        <f t="shared" si="70"/>
        <v>34056000</v>
      </c>
      <c r="X53" s="14">
        <f t="shared" si="73"/>
        <v>1750</v>
      </c>
      <c r="Y53" s="15">
        <f t="shared" si="71"/>
        <v>700000</v>
      </c>
      <c r="Z53" s="15">
        <f t="shared" ref="Z53:Z54" si="77">+J53*X53</f>
        <v>90300</v>
      </c>
      <c r="AA53" s="15">
        <f t="shared" si="72"/>
        <v>36120000</v>
      </c>
      <c r="AC53" s="14"/>
      <c r="AD53" s="15"/>
      <c r="AE53" s="15"/>
      <c r="AF53" s="15"/>
      <c r="AG53" s="22"/>
      <c r="AH53" s="22"/>
      <c r="AI53" s="22"/>
      <c r="AJ53" s="22"/>
    </row>
    <row r="54" spans="2:36" ht="13.8" customHeight="1" x14ac:dyDescent="0.25">
      <c r="B54" s="191"/>
      <c r="C54" s="12">
        <v>421</v>
      </c>
      <c r="D54" s="81" t="s">
        <v>93</v>
      </c>
      <c r="E54" s="12">
        <v>1</v>
      </c>
      <c r="F54" s="86"/>
      <c r="G54" s="12">
        <v>52.1</v>
      </c>
      <c r="H54" s="12"/>
      <c r="I54" s="12"/>
      <c r="J54" s="12">
        <f t="shared" si="65"/>
        <v>52.1</v>
      </c>
      <c r="L54" s="17"/>
      <c r="N54" s="14">
        <v>1550</v>
      </c>
      <c r="O54" s="15">
        <f t="shared" si="66"/>
        <v>620000</v>
      </c>
      <c r="P54" s="16">
        <f t="shared" si="75"/>
        <v>80755</v>
      </c>
      <c r="Q54" s="15">
        <f t="shared" si="67"/>
        <v>32302000</v>
      </c>
      <c r="S54" s="14">
        <f t="shared" si="68"/>
        <v>1650</v>
      </c>
      <c r="T54" s="15">
        <f t="shared" si="69"/>
        <v>660000</v>
      </c>
      <c r="U54" s="16">
        <f t="shared" si="76"/>
        <v>85965</v>
      </c>
      <c r="V54" s="15">
        <f t="shared" si="70"/>
        <v>34386000</v>
      </c>
      <c r="X54" s="14">
        <f t="shared" si="73"/>
        <v>1750</v>
      </c>
      <c r="Y54" s="15">
        <f t="shared" si="71"/>
        <v>700000</v>
      </c>
      <c r="Z54" s="15">
        <f t="shared" si="77"/>
        <v>91175</v>
      </c>
      <c r="AA54" s="15">
        <f t="shared" si="72"/>
        <v>36470000</v>
      </c>
      <c r="AC54" s="14"/>
      <c r="AD54" s="15"/>
      <c r="AE54" s="15"/>
      <c r="AF54" s="15"/>
      <c r="AG54" s="22"/>
      <c r="AH54" s="22"/>
      <c r="AI54" s="22"/>
      <c r="AJ54" s="22"/>
    </row>
    <row r="55" spans="2:36" ht="13.8" customHeight="1" x14ac:dyDescent="0.25">
      <c r="B55" s="191"/>
      <c r="C55" s="12">
        <v>422</v>
      </c>
      <c r="D55" s="81" t="s">
        <v>93</v>
      </c>
      <c r="E55" s="12">
        <v>1</v>
      </c>
      <c r="F55" s="86" t="s">
        <v>8</v>
      </c>
      <c r="G55" s="12">
        <v>62.8</v>
      </c>
      <c r="H55" s="12"/>
      <c r="I55" s="12">
        <v>0</v>
      </c>
      <c r="J55" s="12">
        <f t="shared" si="65"/>
        <v>62.8</v>
      </c>
      <c r="L55" s="17" t="s">
        <v>10</v>
      </c>
      <c r="N55" s="14">
        <v>1550</v>
      </c>
      <c r="O55" s="15">
        <f t="shared" si="66"/>
        <v>620000</v>
      </c>
      <c r="P55" s="16">
        <f>+J55*N55</f>
        <v>97340</v>
      </c>
      <c r="Q55" s="15">
        <f t="shared" si="67"/>
        <v>38936000</v>
      </c>
      <c r="S55" s="14">
        <f t="shared" si="68"/>
        <v>1650</v>
      </c>
      <c r="T55" s="15">
        <f t="shared" si="69"/>
        <v>660000</v>
      </c>
      <c r="U55" s="16">
        <f>+J55*S55</f>
        <v>103620</v>
      </c>
      <c r="V55" s="15">
        <f t="shared" si="70"/>
        <v>41448000</v>
      </c>
      <c r="X55" s="14">
        <f t="shared" si="73"/>
        <v>1750</v>
      </c>
      <c r="Y55" s="15">
        <f t="shared" si="71"/>
        <v>700000</v>
      </c>
      <c r="Z55" s="15">
        <f>+J55*X55</f>
        <v>109900</v>
      </c>
      <c r="AA55" s="15">
        <f t="shared" si="72"/>
        <v>43960000</v>
      </c>
      <c r="AC55" s="14">
        <f t="shared" si="74"/>
        <v>1825</v>
      </c>
      <c r="AD55" s="15">
        <f>AC55*$S$125</f>
        <v>730000</v>
      </c>
      <c r="AE55" s="15">
        <f>G55*AC55+(H55+I55)*AC55/2</f>
        <v>114610</v>
      </c>
      <c r="AF55" s="15">
        <f>AE55*$S$125</f>
        <v>45844000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423</v>
      </c>
      <c r="D56" s="81" t="s">
        <v>93</v>
      </c>
      <c r="E56" s="12">
        <v>1</v>
      </c>
      <c r="F56" s="86" t="s">
        <v>11</v>
      </c>
      <c r="G56" s="12">
        <v>62.3</v>
      </c>
      <c r="H56" s="12"/>
      <c r="I56" s="12">
        <v>0</v>
      </c>
      <c r="J56" s="12">
        <f t="shared" si="65"/>
        <v>62.3</v>
      </c>
      <c r="L56" s="17" t="s">
        <v>10</v>
      </c>
      <c r="N56" s="14">
        <v>1550</v>
      </c>
      <c r="O56" s="15">
        <f t="shared" si="66"/>
        <v>620000</v>
      </c>
      <c r="P56" s="16">
        <f>+J56*N56</f>
        <v>96565</v>
      </c>
      <c r="Q56" s="15">
        <f t="shared" si="67"/>
        <v>38626000</v>
      </c>
      <c r="S56" s="14">
        <f t="shared" si="68"/>
        <v>1650</v>
      </c>
      <c r="T56" s="15">
        <f t="shared" si="69"/>
        <v>660000</v>
      </c>
      <c r="U56" s="16">
        <f>+J56*S56</f>
        <v>102795</v>
      </c>
      <c r="V56" s="15">
        <f t="shared" si="70"/>
        <v>41118000</v>
      </c>
      <c r="X56" s="14">
        <f t="shared" si="73"/>
        <v>1750</v>
      </c>
      <c r="Y56" s="15">
        <f t="shared" si="71"/>
        <v>700000</v>
      </c>
      <c r="Z56" s="15">
        <f>+J56*X56</f>
        <v>109025</v>
      </c>
      <c r="AA56" s="15">
        <f t="shared" si="72"/>
        <v>43610000</v>
      </c>
      <c r="AC56" s="14">
        <f t="shared" si="74"/>
        <v>1825</v>
      </c>
      <c r="AD56" s="15">
        <f>AC56*$S$125</f>
        <v>730000</v>
      </c>
      <c r="AE56" s="15">
        <f>G56*AC56+(H56+I56)*AC56/2</f>
        <v>113697.5</v>
      </c>
      <c r="AF56" s="15">
        <f>AE56*$S$125</f>
        <v>45479000</v>
      </c>
      <c r="AG56" s="192"/>
      <c r="AH56" s="192"/>
      <c r="AI56" s="192"/>
      <c r="AJ56" s="192"/>
    </row>
    <row r="57" spans="2:36" ht="14.4" customHeight="1" x14ac:dyDescent="0.25">
      <c r="B57" s="191"/>
      <c r="C57" s="12">
        <v>424</v>
      </c>
      <c r="D57" s="81" t="s">
        <v>91</v>
      </c>
      <c r="E57" s="12">
        <v>1</v>
      </c>
      <c r="F57" s="86" t="s">
        <v>11</v>
      </c>
      <c r="G57" s="12">
        <v>65.099999999999994</v>
      </c>
      <c r="H57" s="12"/>
      <c r="I57" s="12">
        <v>0</v>
      </c>
      <c r="J57" s="12">
        <f t="shared" si="65"/>
        <v>65.099999999999994</v>
      </c>
      <c r="L57" s="17"/>
      <c r="N57" s="14">
        <v>1550</v>
      </c>
      <c r="O57" s="15">
        <f t="shared" si="66"/>
        <v>620000</v>
      </c>
      <c r="P57" s="16">
        <f>+J57*N57</f>
        <v>100904.99999999999</v>
      </c>
      <c r="Q57" s="15">
        <f t="shared" si="67"/>
        <v>40361999.999999993</v>
      </c>
      <c r="S57" s="14">
        <f t="shared" si="68"/>
        <v>1650</v>
      </c>
      <c r="T57" s="15">
        <f t="shared" si="69"/>
        <v>660000</v>
      </c>
      <c r="U57" s="16">
        <f>+J57*S57</f>
        <v>107414.99999999999</v>
      </c>
      <c r="V57" s="15">
        <f t="shared" si="70"/>
        <v>42965999.999999993</v>
      </c>
      <c r="X57" s="14">
        <f t="shared" si="73"/>
        <v>1750</v>
      </c>
      <c r="Y57" s="15">
        <f t="shared" si="71"/>
        <v>700000</v>
      </c>
      <c r="Z57" s="15">
        <f>+J57*X57</f>
        <v>113924.99999999999</v>
      </c>
      <c r="AA57" s="15">
        <f t="shared" si="72"/>
        <v>45569999.999999993</v>
      </c>
      <c r="AC57" s="14">
        <f t="shared" si="74"/>
        <v>1825</v>
      </c>
      <c r="AD57" s="15">
        <f>AC57*$S$125</f>
        <v>730000</v>
      </c>
      <c r="AE57" s="15">
        <f>G57*AC57+(H57+I57)*AC57/2</f>
        <v>118807.49999999999</v>
      </c>
      <c r="AF57" s="15">
        <f>AE57*$S$125</f>
        <v>47522999.999999993</v>
      </c>
      <c r="AG57" s="22"/>
      <c r="AH57" s="22"/>
      <c r="AI57" s="22"/>
      <c r="AJ57" s="22"/>
    </row>
    <row r="58" spans="2:36" x14ac:dyDescent="0.25">
      <c r="C58" s="18"/>
      <c r="D58" s="82"/>
      <c r="E58" s="18"/>
      <c r="F58" s="87"/>
      <c r="G58" s="19">
        <f>SUM(G51:G57)</f>
        <v>446.4</v>
      </c>
      <c r="H58" s="19">
        <f>SUM(H51:I57)</f>
        <v>0</v>
      </c>
      <c r="I58" s="19">
        <f>SUM(I51:I56)</f>
        <v>0</v>
      </c>
      <c r="J58" s="19">
        <f>SUM(J51:J57)</f>
        <v>446.4</v>
      </c>
      <c r="N58" s="104">
        <f>+P58/J58</f>
        <v>1545.2732974910396</v>
      </c>
      <c r="O58" s="20"/>
      <c r="P58" s="21">
        <f>SUM(P51:P57)</f>
        <v>689810</v>
      </c>
      <c r="Q58" s="21">
        <f>SUM(Q51:Q57)</f>
        <v>275924000</v>
      </c>
      <c r="S58" s="104">
        <f>+U58/J58</f>
        <v>1645.2732974910396</v>
      </c>
      <c r="T58" s="20"/>
      <c r="U58" s="21">
        <f>SUM(U51:U57)</f>
        <v>734450</v>
      </c>
      <c r="V58" s="21">
        <f>SUM(V51:V57)</f>
        <v>293780000</v>
      </c>
      <c r="X58" s="104">
        <f>+Z58/J58</f>
        <v>1745.2732974910396</v>
      </c>
      <c r="Y58" s="20"/>
      <c r="Z58" s="21">
        <f>SUM(Z51:Z57)</f>
        <v>779090</v>
      </c>
      <c r="AA58" s="21">
        <f>SUM(AA51:AA57)</f>
        <v>311636000</v>
      </c>
      <c r="AC58" s="2">
        <f t="shared" si="74"/>
        <v>1820.2732974910396</v>
      </c>
      <c r="AD58" s="20">
        <f>AC58*$S$125</f>
        <v>728109.31899641582</v>
      </c>
      <c r="AE58" s="21">
        <f>SUM(AE51:AE57)</f>
        <v>623317.5</v>
      </c>
      <c r="AF58" s="21">
        <f>SUM(AF51:AF57)</f>
        <v>249327000</v>
      </c>
      <c r="AG58" s="193"/>
      <c r="AH58" s="193"/>
      <c r="AI58" s="193"/>
      <c r="AJ58" s="193"/>
    </row>
    <row r="59" spans="2:36" x14ac:dyDescent="0.25">
      <c r="C59" s="18"/>
      <c r="D59" s="82"/>
      <c r="E59" s="18"/>
      <c r="F59" s="87"/>
      <c r="G59" s="19"/>
      <c r="H59" s="19"/>
      <c r="I59" s="19"/>
      <c r="J59" s="19"/>
      <c r="N59" s="104"/>
      <c r="O59" s="20"/>
      <c r="P59" s="21"/>
      <c r="Q59" s="21"/>
      <c r="S59" s="104"/>
      <c r="T59" s="20"/>
      <c r="U59" s="21"/>
      <c r="V59" s="21"/>
      <c r="X59" s="104"/>
      <c r="Y59" s="20"/>
      <c r="Z59" s="21"/>
      <c r="AA59" s="21"/>
      <c r="AC59" s="2"/>
      <c r="AD59" s="20"/>
      <c r="AE59" s="21"/>
      <c r="AF59" s="21"/>
      <c r="AG59" s="2"/>
      <c r="AH59" s="2"/>
      <c r="AI59" s="2"/>
      <c r="AJ59" s="2"/>
    </row>
    <row r="60" spans="2:36" ht="13.8" customHeight="1" x14ac:dyDescent="0.25">
      <c r="B60" s="191">
        <v>7</v>
      </c>
      <c r="C60" s="12">
        <v>425</v>
      </c>
      <c r="D60" s="81" t="s">
        <v>43</v>
      </c>
      <c r="E60" s="12">
        <v>1</v>
      </c>
      <c r="F60" s="86" t="s">
        <v>11</v>
      </c>
      <c r="G60" s="12">
        <v>64.900000000000006</v>
      </c>
      <c r="H60" s="12"/>
      <c r="I60" s="12">
        <v>0</v>
      </c>
      <c r="J60" s="12">
        <f t="shared" ref="J60:J66" si="78">G60+H60</f>
        <v>64.900000000000006</v>
      </c>
      <c r="L60" s="13" t="s">
        <v>9</v>
      </c>
      <c r="N60" s="14">
        <v>1500</v>
      </c>
      <c r="O60" s="15">
        <f t="shared" ref="O60:O66" si="79">N60*$S$125</f>
        <v>600000</v>
      </c>
      <c r="P60" s="16">
        <f>+J60*N60</f>
        <v>97350.000000000015</v>
      </c>
      <c r="Q60" s="15">
        <f t="shared" ref="Q60:Q66" si="80">P60*$S$125</f>
        <v>38940000.000000007</v>
      </c>
      <c r="S60" s="14">
        <f t="shared" ref="S60:S66" si="81">N60+100</f>
        <v>1600</v>
      </c>
      <c r="T60" s="15">
        <f t="shared" ref="T60:T66" si="82">S60*$S$125</f>
        <v>640000</v>
      </c>
      <c r="U60" s="16">
        <f>+J60*S60</f>
        <v>103840.00000000001</v>
      </c>
      <c r="V60" s="15">
        <f t="shared" ref="V60:V66" si="83">U60*$S$125</f>
        <v>41536000.000000007</v>
      </c>
      <c r="X60" s="14">
        <f>+S60+100</f>
        <v>1700</v>
      </c>
      <c r="Y60" s="15">
        <f t="shared" ref="Y60:Y66" si="84">X60*$S$125</f>
        <v>680000</v>
      </c>
      <c r="Z60" s="15">
        <f>+J60*X60</f>
        <v>110330.00000000001</v>
      </c>
      <c r="AA60" s="15">
        <f t="shared" ref="AA60:AA66" si="85">Z60*$S$125</f>
        <v>44132000.000000007</v>
      </c>
      <c r="AC60" s="14">
        <f>X60+75</f>
        <v>1775</v>
      </c>
      <c r="AD60" s="15">
        <f>AC60*$S$125</f>
        <v>710000</v>
      </c>
      <c r="AE60" s="15">
        <f>G60*AC60+(H60+I60)*AC60/2</f>
        <v>115197.50000000001</v>
      </c>
      <c r="AF60" s="15">
        <f>AE60*$S$125</f>
        <v>46079000.000000007</v>
      </c>
      <c r="AG60" s="192"/>
      <c r="AH60" s="192"/>
      <c r="AI60" s="192"/>
      <c r="AJ60" s="192"/>
    </row>
    <row r="61" spans="2:36" ht="13.8" customHeight="1" x14ac:dyDescent="0.25">
      <c r="B61" s="191"/>
      <c r="C61" s="12">
        <v>426</v>
      </c>
      <c r="D61" s="81" t="s">
        <v>96</v>
      </c>
      <c r="E61" s="12">
        <v>2</v>
      </c>
      <c r="F61" s="86" t="s">
        <v>8</v>
      </c>
      <c r="G61" s="12">
        <v>87.6</v>
      </c>
      <c r="H61" s="12"/>
      <c r="I61" s="12">
        <v>0</v>
      </c>
      <c r="J61" s="12">
        <f t="shared" si="78"/>
        <v>87.6</v>
      </c>
      <c r="L61" s="17" t="s">
        <v>10</v>
      </c>
      <c r="N61" s="14">
        <v>1650</v>
      </c>
      <c r="O61" s="15">
        <f t="shared" si="79"/>
        <v>660000</v>
      </c>
      <c r="P61" s="16">
        <f>+J61*N61</f>
        <v>144540</v>
      </c>
      <c r="Q61" s="15">
        <f t="shared" si="80"/>
        <v>57816000</v>
      </c>
      <c r="S61" s="14">
        <f t="shared" si="81"/>
        <v>1750</v>
      </c>
      <c r="T61" s="15">
        <f t="shared" si="82"/>
        <v>700000</v>
      </c>
      <c r="U61" s="16">
        <f>+J61*S61</f>
        <v>153300</v>
      </c>
      <c r="V61" s="15">
        <f t="shared" si="83"/>
        <v>61320000</v>
      </c>
      <c r="X61" s="14">
        <f t="shared" ref="X61:X66" si="86">+S61+100</f>
        <v>1850</v>
      </c>
      <c r="Y61" s="15">
        <f t="shared" si="84"/>
        <v>740000</v>
      </c>
      <c r="Z61" s="15">
        <f>+J61*X61</f>
        <v>162060</v>
      </c>
      <c r="AA61" s="15">
        <f t="shared" si="85"/>
        <v>64824000</v>
      </c>
      <c r="AC61" s="14">
        <f t="shared" ref="AC61:AC67" si="87">X61+75</f>
        <v>1925</v>
      </c>
      <c r="AD61" s="15">
        <f>AC61*$S$125</f>
        <v>770000</v>
      </c>
      <c r="AE61" s="15">
        <f>G61*AC61+(H61+I61)*AC61/2</f>
        <v>168630</v>
      </c>
      <c r="AF61" s="15">
        <f>AE61*$S$125</f>
        <v>67452000</v>
      </c>
      <c r="AG61" s="192"/>
      <c r="AH61" s="192"/>
      <c r="AI61" s="192"/>
      <c r="AJ61" s="192"/>
    </row>
    <row r="62" spans="2:36" ht="13.8" customHeight="1" x14ac:dyDescent="0.25">
      <c r="B62" s="191"/>
      <c r="C62" s="12">
        <v>427</v>
      </c>
      <c r="D62" s="81" t="s">
        <v>96</v>
      </c>
      <c r="E62" s="12">
        <v>1</v>
      </c>
      <c r="F62" s="86" t="s">
        <v>8</v>
      </c>
      <c r="G62" s="12">
        <v>51.6</v>
      </c>
      <c r="H62" s="12"/>
      <c r="I62" s="12">
        <v>0</v>
      </c>
      <c r="J62" s="12">
        <f t="shared" si="78"/>
        <v>51.6</v>
      </c>
      <c r="L62" s="17" t="s">
        <v>10</v>
      </c>
      <c r="N62" s="14">
        <v>1600</v>
      </c>
      <c r="O62" s="15">
        <f t="shared" si="79"/>
        <v>640000</v>
      </c>
      <c r="P62" s="16">
        <f>+J62*N62</f>
        <v>82560</v>
      </c>
      <c r="Q62" s="15">
        <f t="shared" si="80"/>
        <v>33024000</v>
      </c>
      <c r="S62" s="14">
        <f t="shared" si="81"/>
        <v>1700</v>
      </c>
      <c r="T62" s="15">
        <f t="shared" si="82"/>
        <v>680000</v>
      </c>
      <c r="U62" s="16">
        <f>+J62*S62</f>
        <v>87720</v>
      </c>
      <c r="V62" s="15">
        <f t="shared" si="83"/>
        <v>35088000</v>
      </c>
      <c r="X62" s="14">
        <f t="shared" si="86"/>
        <v>1800</v>
      </c>
      <c r="Y62" s="15">
        <f t="shared" si="84"/>
        <v>720000</v>
      </c>
      <c r="Z62" s="15">
        <f>+J62*X62</f>
        <v>92880</v>
      </c>
      <c r="AA62" s="15">
        <f t="shared" si="85"/>
        <v>37152000</v>
      </c>
      <c r="AC62" s="14">
        <f t="shared" si="87"/>
        <v>1875</v>
      </c>
      <c r="AD62" s="15">
        <f>AC62*$S$125</f>
        <v>750000</v>
      </c>
      <c r="AE62" s="15">
        <f>G62*AC62+(H62+I62)*AC62/2</f>
        <v>96750</v>
      </c>
      <c r="AF62" s="15">
        <f>AE62*$S$125</f>
        <v>38700000</v>
      </c>
      <c r="AG62" s="192"/>
      <c r="AH62" s="192"/>
      <c r="AI62" s="192"/>
      <c r="AJ62" s="192"/>
    </row>
    <row r="63" spans="2:36" ht="13.8" customHeight="1" x14ac:dyDescent="0.25">
      <c r="B63" s="191"/>
      <c r="C63" s="12">
        <v>428</v>
      </c>
      <c r="D63" s="81" t="s">
        <v>93</v>
      </c>
      <c r="E63" s="12">
        <v>1</v>
      </c>
      <c r="F63" s="86"/>
      <c r="G63" s="12">
        <v>52.1</v>
      </c>
      <c r="H63" s="12"/>
      <c r="I63" s="12"/>
      <c r="J63" s="12">
        <f t="shared" si="78"/>
        <v>52.1</v>
      </c>
      <c r="L63" s="17"/>
      <c r="N63" s="14">
        <v>1600</v>
      </c>
      <c r="O63" s="15">
        <f t="shared" si="79"/>
        <v>640000</v>
      </c>
      <c r="P63" s="16">
        <f t="shared" ref="P63:P64" si="88">+J63*N63</f>
        <v>83360</v>
      </c>
      <c r="Q63" s="15">
        <f t="shared" si="80"/>
        <v>33344000</v>
      </c>
      <c r="S63" s="14">
        <f t="shared" si="81"/>
        <v>1700</v>
      </c>
      <c r="T63" s="15">
        <f t="shared" si="82"/>
        <v>680000</v>
      </c>
      <c r="U63" s="16">
        <f t="shared" ref="U63:U64" si="89">+J63*S63</f>
        <v>88570</v>
      </c>
      <c r="V63" s="15">
        <f t="shared" si="83"/>
        <v>35428000</v>
      </c>
      <c r="X63" s="14">
        <f t="shared" si="86"/>
        <v>1800</v>
      </c>
      <c r="Y63" s="15">
        <f t="shared" si="84"/>
        <v>720000</v>
      </c>
      <c r="Z63" s="15">
        <f t="shared" ref="Z63:Z64" si="90">+J63*X63</f>
        <v>93780</v>
      </c>
      <c r="AA63" s="15">
        <f t="shared" si="85"/>
        <v>37512000</v>
      </c>
      <c r="AC63" s="14"/>
      <c r="AD63" s="15"/>
      <c r="AE63" s="15"/>
      <c r="AF63" s="15"/>
      <c r="AG63" s="22"/>
      <c r="AH63" s="22"/>
      <c r="AI63" s="22"/>
      <c r="AJ63" s="22"/>
    </row>
    <row r="64" spans="2:36" ht="13.8" customHeight="1" x14ac:dyDescent="0.25">
      <c r="B64" s="191"/>
      <c r="C64" s="12">
        <v>429</v>
      </c>
      <c r="D64" s="81" t="s">
        <v>93</v>
      </c>
      <c r="E64" s="12">
        <v>1</v>
      </c>
      <c r="F64" s="86"/>
      <c r="G64" s="12">
        <v>62.8</v>
      </c>
      <c r="H64" s="12"/>
      <c r="I64" s="12"/>
      <c r="J64" s="12">
        <f t="shared" si="78"/>
        <v>62.8</v>
      </c>
      <c r="L64" s="17"/>
      <c r="N64" s="14">
        <v>1600</v>
      </c>
      <c r="O64" s="15">
        <f t="shared" si="79"/>
        <v>640000</v>
      </c>
      <c r="P64" s="16">
        <f t="shared" si="88"/>
        <v>100480</v>
      </c>
      <c r="Q64" s="15">
        <f t="shared" si="80"/>
        <v>40192000</v>
      </c>
      <c r="S64" s="14">
        <f t="shared" si="81"/>
        <v>1700</v>
      </c>
      <c r="T64" s="15">
        <f t="shared" si="82"/>
        <v>680000</v>
      </c>
      <c r="U64" s="16">
        <f t="shared" si="89"/>
        <v>106760</v>
      </c>
      <c r="V64" s="15">
        <f t="shared" si="83"/>
        <v>42704000</v>
      </c>
      <c r="X64" s="14">
        <f t="shared" si="86"/>
        <v>1800</v>
      </c>
      <c r="Y64" s="15">
        <f t="shared" si="84"/>
        <v>720000</v>
      </c>
      <c r="Z64" s="15">
        <f t="shared" si="90"/>
        <v>113040</v>
      </c>
      <c r="AA64" s="15">
        <f t="shared" si="85"/>
        <v>45216000</v>
      </c>
      <c r="AC64" s="14"/>
      <c r="AD64" s="15"/>
      <c r="AE64" s="15"/>
      <c r="AF64" s="15"/>
      <c r="AG64" s="22"/>
      <c r="AH64" s="22"/>
      <c r="AI64" s="22"/>
      <c r="AJ64" s="22"/>
    </row>
    <row r="65" spans="2:36" ht="13.8" customHeight="1" x14ac:dyDescent="0.25">
      <c r="B65" s="191"/>
      <c r="C65" s="12">
        <v>430</v>
      </c>
      <c r="D65" s="81" t="s">
        <v>93</v>
      </c>
      <c r="E65" s="12">
        <v>1</v>
      </c>
      <c r="F65" s="86" t="s">
        <v>11</v>
      </c>
      <c r="G65" s="12">
        <v>62.3</v>
      </c>
      <c r="H65" s="12"/>
      <c r="I65" s="12">
        <v>0</v>
      </c>
      <c r="J65" s="12">
        <f t="shared" si="78"/>
        <v>62.3</v>
      </c>
      <c r="L65" s="17" t="s">
        <v>10</v>
      </c>
      <c r="N65" s="14">
        <v>1600</v>
      </c>
      <c r="O65" s="15">
        <f t="shared" si="79"/>
        <v>640000</v>
      </c>
      <c r="P65" s="16">
        <f>+J65*N65</f>
        <v>99680</v>
      </c>
      <c r="Q65" s="15">
        <f t="shared" si="80"/>
        <v>39872000</v>
      </c>
      <c r="S65" s="14">
        <f t="shared" si="81"/>
        <v>1700</v>
      </c>
      <c r="T65" s="15">
        <f t="shared" si="82"/>
        <v>680000</v>
      </c>
      <c r="U65" s="16">
        <f>+J65*S65</f>
        <v>105910</v>
      </c>
      <c r="V65" s="15">
        <f t="shared" si="83"/>
        <v>42364000</v>
      </c>
      <c r="X65" s="14">
        <f t="shared" si="86"/>
        <v>1800</v>
      </c>
      <c r="Y65" s="15">
        <f t="shared" si="84"/>
        <v>720000</v>
      </c>
      <c r="Z65" s="15">
        <f>+J65*X65</f>
        <v>112140</v>
      </c>
      <c r="AA65" s="15">
        <f t="shared" si="85"/>
        <v>44856000</v>
      </c>
      <c r="AC65" s="14">
        <f t="shared" si="87"/>
        <v>1875</v>
      </c>
      <c r="AD65" s="15">
        <f>AC65*$S$125</f>
        <v>750000</v>
      </c>
      <c r="AE65" s="15">
        <f>G65*AC65+(H65+I65)*AC65/2</f>
        <v>116812.5</v>
      </c>
      <c r="AF65" s="15">
        <f>AE65*$S$125</f>
        <v>46725000</v>
      </c>
      <c r="AG65" s="192"/>
      <c r="AH65" s="192"/>
      <c r="AI65" s="192"/>
      <c r="AJ65" s="192"/>
    </row>
    <row r="66" spans="2:36" ht="14.4" customHeight="1" x14ac:dyDescent="0.25">
      <c r="B66" s="191"/>
      <c r="C66" s="12">
        <v>431</v>
      </c>
      <c r="D66" s="81" t="s">
        <v>91</v>
      </c>
      <c r="E66" s="12">
        <v>1</v>
      </c>
      <c r="F66" s="86" t="s">
        <v>11</v>
      </c>
      <c r="G66" s="12">
        <v>65.099999999999994</v>
      </c>
      <c r="H66" s="12"/>
      <c r="I66" s="12">
        <v>0</v>
      </c>
      <c r="J66" s="12">
        <f t="shared" si="78"/>
        <v>65.099999999999994</v>
      </c>
      <c r="L66" s="17"/>
      <c r="N66" s="14">
        <v>1600</v>
      </c>
      <c r="O66" s="15">
        <f t="shared" si="79"/>
        <v>640000</v>
      </c>
      <c r="P66" s="16">
        <f>+J66*N66</f>
        <v>104159.99999999999</v>
      </c>
      <c r="Q66" s="15">
        <f t="shared" si="80"/>
        <v>41663999.999999993</v>
      </c>
      <c r="S66" s="14">
        <f t="shared" si="81"/>
        <v>1700</v>
      </c>
      <c r="T66" s="15">
        <f t="shared" si="82"/>
        <v>680000</v>
      </c>
      <c r="U66" s="16">
        <f>+J66*S66</f>
        <v>110669.99999999999</v>
      </c>
      <c r="V66" s="15">
        <f t="shared" si="83"/>
        <v>44267999.999999993</v>
      </c>
      <c r="X66" s="14">
        <f t="shared" si="86"/>
        <v>1800</v>
      </c>
      <c r="Y66" s="15">
        <f t="shared" si="84"/>
        <v>720000</v>
      </c>
      <c r="Z66" s="15">
        <f>+J66*X66</f>
        <v>117179.99999999999</v>
      </c>
      <c r="AA66" s="15">
        <f t="shared" si="85"/>
        <v>46871999.999999993</v>
      </c>
      <c r="AC66" s="14">
        <f t="shared" si="87"/>
        <v>1875</v>
      </c>
      <c r="AD66" s="15">
        <f>AC66*$S$125</f>
        <v>750000</v>
      </c>
      <c r="AE66" s="15">
        <f>G66*AC66+(H66+I66)*AC66/2</f>
        <v>122062.49999999999</v>
      </c>
      <c r="AF66" s="15">
        <f>AE66*$S$125</f>
        <v>48824999.999999993</v>
      </c>
      <c r="AG66" s="22"/>
      <c r="AH66" s="22"/>
      <c r="AI66" s="22"/>
      <c r="AJ66" s="22"/>
    </row>
    <row r="67" spans="2:36" x14ac:dyDescent="0.25">
      <c r="C67" s="18"/>
      <c r="D67" s="82"/>
      <c r="E67" s="18"/>
      <c r="F67" s="87"/>
      <c r="G67" s="19">
        <f>SUM(G60:G66)</f>
        <v>446.4</v>
      </c>
      <c r="H67" s="19">
        <f>SUM(H60:I66)</f>
        <v>0</v>
      </c>
      <c r="I67" s="19">
        <f>SUM(I60:I65)</f>
        <v>0</v>
      </c>
      <c r="J67" s="19">
        <f>SUM(J60:J66)</f>
        <v>446.4</v>
      </c>
      <c r="N67" s="104">
        <f>+P67/J67</f>
        <v>1595.2732974910396</v>
      </c>
      <c r="O67" s="20"/>
      <c r="P67" s="21">
        <f>SUM(P60:P66)</f>
        <v>712130</v>
      </c>
      <c r="Q67" s="21">
        <f>SUM(Q60:Q66)</f>
        <v>284852000</v>
      </c>
      <c r="S67" s="104">
        <f>+U67/J67</f>
        <v>1695.2732974910396</v>
      </c>
      <c r="T67" s="20"/>
      <c r="U67" s="21">
        <f>SUM(U60:U66)</f>
        <v>756770</v>
      </c>
      <c r="V67" s="21">
        <f>SUM(V60:V66)</f>
        <v>302708000</v>
      </c>
      <c r="X67" s="104">
        <f>+Z67/J67</f>
        <v>1795.2732974910396</v>
      </c>
      <c r="Y67" s="20"/>
      <c r="Z67" s="21">
        <f>SUM(Z60:Z66)</f>
        <v>801410</v>
      </c>
      <c r="AA67" s="21">
        <f>SUM(AA60:AA66)</f>
        <v>320564000</v>
      </c>
      <c r="AC67" s="2">
        <f t="shared" si="87"/>
        <v>1870.2732974910396</v>
      </c>
      <c r="AD67" s="20">
        <f>AC67*$S$125</f>
        <v>748109.31899641582</v>
      </c>
      <c r="AE67" s="21">
        <f>SUM(AE60:AE66)</f>
        <v>619452.5</v>
      </c>
      <c r="AF67" s="21">
        <f>SUM(AF60:AF66)</f>
        <v>247781000</v>
      </c>
      <c r="AG67" s="193"/>
      <c r="AH67" s="193"/>
      <c r="AI67" s="193"/>
      <c r="AJ67" s="193"/>
    </row>
    <row r="68" spans="2:36" x14ac:dyDescent="0.25">
      <c r="C68" s="18"/>
      <c r="D68" s="82"/>
      <c r="E68" s="18"/>
      <c r="F68" s="87"/>
      <c r="G68" s="19"/>
      <c r="H68" s="19"/>
      <c r="I68" s="19"/>
      <c r="J68" s="19"/>
      <c r="N68" s="104"/>
      <c r="O68" s="20"/>
      <c r="P68" s="21"/>
      <c r="Q68" s="21"/>
      <c r="S68" s="104"/>
      <c r="T68" s="20"/>
      <c r="U68" s="21"/>
      <c r="V68" s="21"/>
      <c r="X68" s="104"/>
      <c r="Y68" s="20"/>
      <c r="Z68" s="21"/>
      <c r="AA68" s="21"/>
      <c r="AC68" s="2"/>
      <c r="AD68" s="20"/>
      <c r="AE68" s="21"/>
      <c r="AF68" s="21"/>
      <c r="AG68" s="2"/>
      <c r="AH68" s="2"/>
      <c r="AI68" s="2"/>
      <c r="AJ68" s="2"/>
    </row>
    <row r="69" spans="2:36" ht="13.8" customHeight="1" x14ac:dyDescent="0.25">
      <c r="B69" s="191">
        <v>8</v>
      </c>
      <c r="C69" s="12">
        <v>432</v>
      </c>
      <c r="D69" s="81" t="s">
        <v>43</v>
      </c>
      <c r="E69" s="12">
        <v>1</v>
      </c>
      <c r="F69" s="86" t="s">
        <v>11</v>
      </c>
      <c r="G69" s="12">
        <v>64.900000000000006</v>
      </c>
      <c r="H69" s="12"/>
      <c r="I69" s="12">
        <v>0</v>
      </c>
      <c r="J69" s="12">
        <f t="shared" ref="J69:J75" si="91">G69+H69</f>
        <v>64.900000000000006</v>
      </c>
      <c r="L69" s="13" t="s">
        <v>9</v>
      </c>
      <c r="N69" s="14">
        <v>1500</v>
      </c>
      <c r="O69" s="15">
        <f t="shared" ref="O69:O75" si="92">N69*$S$125</f>
        <v>600000</v>
      </c>
      <c r="P69" s="16">
        <f>+J69*N69</f>
        <v>97350.000000000015</v>
      </c>
      <c r="Q69" s="15">
        <f t="shared" ref="Q69:Q75" si="93">P69*$S$125</f>
        <v>38940000.000000007</v>
      </c>
      <c r="S69" s="14">
        <f t="shared" ref="S69:S75" si="94">N69+100</f>
        <v>1600</v>
      </c>
      <c r="T69" s="15">
        <f t="shared" ref="T69:T75" si="95">S69*$S$125</f>
        <v>640000</v>
      </c>
      <c r="U69" s="16">
        <f>+J69*S69</f>
        <v>103840.00000000001</v>
      </c>
      <c r="V69" s="15">
        <f t="shared" ref="V69:V75" si="96">U69*$S$125</f>
        <v>41536000.000000007</v>
      </c>
      <c r="X69" s="14">
        <f>+S69+100</f>
        <v>1700</v>
      </c>
      <c r="Y69" s="15">
        <f t="shared" ref="Y69:Y75" si="97">X69*$S$125</f>
        <v>680000</v>
      </c>
      <c r="Z69" s="15">
        <f>+J69*X69</f>
        <v>110330.00000000001</v>
      </c>
      <c r="AA69" s="15">
        <f t="shared" ref="AA69:AA75" si="98">Z69*$S$125</f>
        <v>44132000.000000007</v>
      </c>
      <c r="AC69" s="14">
        <f>X69+75</f>
        <v>1775</v>
      </c>
      <c r="AD69" s="15">
        <f>AC69*$S$125</f>
        <v>710000</v>
      </c>
      <c r="AE69" s="15">
        <f>G69*AC69+(H69+I69)*AC69/2</f>
        <v>115197.50000000001</v>
      </c>
      <c r="AF69" s="15">
        <f>AE69*$S$125</f>
        <v>46079000.000000007</v>
      </c>
      <c r="AG69" s="192"/>
      <c r="AH69" s="192"/>
      <c r="AI69" s="192"/>
      <c r="AJ69" s="192"/>
    </row>
    <row r="70" spans="2:36" ht="13.8" customHeight="1" x14ac:dyDescent="0.25">
      <c r="B70" s="191"/>
      <c r="C70" s="12">
        <v>433</v>
      </c>
      <c r="D70" s="81" t="s">
        <v>96</v>
      </c>
      <c r="E70" s="12">
        <v>2</v>
      </c>
      <c r="F70" s="86" t="s">
        <v>8</v>
      </c>
      <c r="G70" s="12">
        <v>87.6</v>
      </c>
      <c r="H70" s="12"/>
      <c r="I70" s="12">
        <v>0</v>
      </c>
      <c r="J70" s="12">
        <f t="shared" si="91"/>
        <v>87.6</v>
      </c>
      <c r="L70" s="17" t="s">
        <v>10</v>
      </c>
      <c r="N70" s="14">
        <v>1650</v>
      </c>
      <c r="O70" s="15">
        <f t="shared" si="92"/>
        <v>660000</v>
      </c>
      <c r="P70" s="16">
        <f>+J70*N70</f>
        <v>144540</v>
      </c>
      <c r="Q70" s="15">
        <f t="shared" si="93"/>
        <v>57816000</v>
      </c>
      <c r="S70" s="14">
        <f t="shared" si="94"/>
        <v>1750</v>
      </c>
      <c r="T70" s="15">
        <f t="shared" si="95"/>
        <v>700000</v>
      </c>
      <c r="U70" s="16">
        <f>+J70*S70</f>
        <v>153300</v>
      </c>
      <c r="V70" s="15">
        <f t="shared" si="96"/>
        <v>61320000</v>
      </c>
      <c r="X70" s="14">
        <f t="shared" ref="X70:X75" si="99">+S70+100</f>
        <v>1850</v>
      </c>
      <c r="Y70" s="15">
        <f t="shared" si="97"/>
        <v>740000</v>
      </c>
      <c r="Z70" s="15">
        <f>+J70*X70</f>
        <v>162060</v>
      </c>
      <c r="AA70" s="15">
        <f t="shared" si="98"/>
        <v>64824000</v>
      </c>
      <c r="AC70" s="14">
        <f t="shared" ref="AC70:AC76" si="100">X70+75</f>
        <v>1925</v>
      </c>
      <c r="AD70" s="15">
        <f>AC70*$S$125</f>
        <v>770000</v>
      </c>
      <c r="AE70" s="15">
        <f>G70*AC70+(H70+I70)*AC70/2</f>
        <v>168630</v>
      </c>
      <c r="AF70" s="15">
        <f>AE70*$S$125</f>
        <v>67452000</v>
      </c>
      <c r="AG70" s="192"/>
      <c r="AH70" s="192"/>
      <c r="AI70" s="192"/>
      <c r="AJ70" s="192"/>
    </row>
    <row r="71" spans="2:36" ht="13.8" customHeight="1" x14ac:dyDescent="0.25">
      <c r="B71" s="191"/>
      <c r="C71" s="12">
        <v>434</v>
      </c>
      <c r="D71" s="81" t="s">
        <v>96</v>
      </c>
      <c r="E71" s="12">
        <v>1</v>
      </c>
      <c r="F71" s="86"/>
      <c r="G71" s="12">
        <v>51.6</v>
      </c>
      <c r="H71" s="12"/>
      <c r="I71" s="12"/>
      <c r="J71" s="12">
        <f t="shared" si="91"/>
        <v>51.6</v>
      </c>
      <c r="L71" s="17"/>
      <c r="N71" s="14">
        <v>1600</v>
      </c>
      <c r="O71" s="15">
        <f t="shared" si="92"/>
        <v>640000</v>
      </c>
      <c r="P71" s="16">
        <f t="shared" ref="P71:P72" si="101">+J71*N71</f>
        <v>82560</v>
      </c>
      <c r="Q71" s="15">
        <f t="shared" si="93"/>
        <v>33024000</v>
      </c>
      <c r="S71" s="14">
        <f t="shared" si="94"/>
        <v>1700</v>
      </c>
      <c r="T71" s="15">
        <f t="shared" si="95"/>
        <v>680000</v>
      </c>
      <c r="U71" s="16">
        <f t="shared" ref="U71:U72" si="102">+J71*S71</f>
        <v>87720</v>
      </c>
      <c r="V71" s="15">
        <f t="shared" si="96"/>
        <v>35088000</v>
      </c>
      <c r="X71" s="14">
        <f t="shared" si="99"/>
        <v>1800</v>
      </c>
      <c r="Y71" s="15">
        <f t="shared" si="97"/>
        <v>720000</v>
      </c>
      <c r="Z71" s="15">
        <f t="shared" ref="Z71:Z72" si="103">+J71*X71</f>
        <v>92880</v>
      </c>
      <c r="AA71" s="15">
        <f t="shared" si="98"/>
        <v>37152000</v>
      </c>
      <c r="AC71" s="14"/>
      <c r="AD71" s="15"/>
      <c r="AE71" s="15"/>
      <c r="AF71" s="15"/>
      <c r="AG71" s="22"/>
      <c r="AH71" s="22"/>
      <c r="AI71" s="22"/>
      <c r="AJ71" s="22"/>
    </row>
    <row r="72" spans="2:36" ht="13.8" customHeight="1" x14ac:dyDescent="0.25">
      <c r="B72" s="191"/>
      <c r="C72" s="12">
        <v>435</v>
      </c>
      <c r="D72" s="81" t="s">
        <v>93</v>
      </c>
      <c r="E72" s="12">
        <v>1</v>
      </c>
      <c r="F72" s="86"/>
      <c r="G72" s="12">
        <v>52.1</v>
      </c>
      <c r="H72" s="12"/>
      <c r="I72" s="12"/>
      <c r="J72" s="12">
        <f t="shared" si="91"/>
        <v>52.1</v>
      </c>
      <c r="L72" s="17"/>
      <c r="N72" s="14">
        <v>1600</v>
      </c>
      <c r="O72" s="15">
        <f t="shared" si="92"/>
        <v>640000</v>
      </c>
      <c r="P72" s="16">
        <f t="shared" si="101"/>
        <v>83360</v>
      </c>
      <c r="Q72" s="15">
        <f t="shared" si="93"/>
        <v>33344000</v>
      </c>
      <c r="S72" s="14">
        <f t="shared" si="94"/>
        <v>1700</v>
      </c>
      <c r="T72" s="15">
        <f t="shared" si="95"/>
        <v>680000</v>
      </c>
      <c r="U72" s="16">
        <f t="shared" si="102"/>
        <v>88570</v>
      </c>
      <c r="V72" s="15">
        <f t="shared" si="96"/>
        <v>35428000</v>
      </c>
      <c r="X72" s="14">
        <f t="shared" si="99"/>
        <v>1800</v>
      </c>
      <c r="Y72" s="15">
        <f t="shared" si="97"/>
        <v>720000</v>
      </c>
      <c r="Z72" s="15">
        <f t="shared" si="103"/>
        <v>93780</v>
      </c>
      <c r="AA72" s="15">
        <f t="shared" si="98"/>
        <v>37512000</v>
      </c>
      <c r="AC72" s="14"/>
      <c r="AD72" s="15"/>
      <c r="AE72" s="15"/>
      <c r="AF72" s="15"/>
      <c r="AG72" s="22"/>
      <c r="AH72" s="22"/>
      <c r="AI72" s="22"/>
      <c r="AJ72" s="22"/>
    </row>
    <row r="73" spans="2:36" ht="13.8" customHeight="1" x14ac:dyDescent="0.25">
      <c r="B73" s="191"/>
      <c r="C73" s="12">
        <v>436</v>
      </c>
      <c r="D73" s="81" t="s">
        <v>93</v>
      </c>
      <c r="E73" s="12">
        <v>1</v>
      </c>
      <c r="F73" s="86" t="s">
        <v>8</v>
      </c>
      <c r="G73" s="12">
        <v>62.8</v>
      </c>
      <c r="H73" s="12"/>
      <c r="I73" s="12">
        <v>0</v>
      </c>
      <c r="J73" s="12">
        <f t="shared" si="91"/>
        <v>62.8</v>
      </c>
      <c r="L73" s="17" t="s">
        <v>10</v>
      </c>
      <c r="N73" s="14">
        <v>1600</v>
      </c>
      <c r="O73" s="15">
        <f t="shared" si="92"/>
        <v>640000</v>
      </c>
      <c r="P73" s="16">
        <f>+J73*N73</f>
        <v>100480</v>
      </c>
      <c r="Q73" s="15">
        <f t="shared" si="93"/>
        <v>40192000</v>
      </c>
      <c r="S73" s="14">
        <f t="shared" si="94"/>
        <v>1700</v>
      </c>
      <c r="T73" s="15">
        <f t="shared" si="95"/>
        <v>680000</v>
      </c>
      <c r="U73" s="16">
        <f>+J73*S73</f>
        <v>106760</v>
      </c>
      <c r="V73" s="15">
        <f t="shared" si="96"/>
        <v>42704000</v>
      </c>
      <c r="X73" s="14">
        <f t="shared" si="99"/>
        <v>1800</v>
      </c>
      <c r="Y73" s="15">
        <f t="shared" si="97"/>
        <v>720000</v>
      </c>
      <c r="Z73" s="15">
        <f>+J73*X73</f>
        <v>113040</v>
      </c>
      <c r="AA73" s="15">
        <f t="shared" si="98"/>
        <v>45216000</v>
      </c>
      <c r="AC73" s="14">
        <f t="shared" si="100"/>
        <v>1875</v>
      </c>
      <c r="AD73" s="15">
        <f>AC73*$S$125</f>
        <v>750000</v>
      </c>
      <c r="AE73" s="15">
        <f>G73*AC73+(H73+I73)*AC73/2</f>
        <v>117750</v>
      </c>
      <c r="AF73" s="15">
        <f>AE73*$S$125</f>
        <v>47100000</v>
      </c>
      <c r="AG73" s="192"/>
      <c r="AH73" s="192"/>
      <c r="AI73" s="192"/>
      <c r="AJ73" s="192"/>
    </row>
    <row r="74" spans="2:36" ht="13.8" customHeight="1" x14ac:dyDescent="0.25">
      <c r="B74" s="191"/>
      <c r="C74" s="12">
        <v>437</v>
      </c>
      <c r="D74" s="81" t="s">
        <v>93</v>
      </c>
      <c r="E74" s="12">
        <v>1</v>
      </c>
      <c r="F74" s="86" t="s">
        <v>11</v>
      </c>
      <c r="G74" s="12">
        <v>62.3</v>
      </c>
      <c r="H74" s="12"/>
      <c r="I74" s="12">
        <v>0</v>
      </c>
      <c r="J74" s="12">
        <f t="shared" si="91"/>
        <v>62.3</v>
      </c>
      <c r="L74" s="17" t="s">
        <v>10</v>
      </c>
      <c r="N74" s="14">
        <v>1600</v>
      </c>
      <c r="O74" s="15">
        <f t="shared" si="92"/>
        <v>640000</v>
      </c>
      <c r="P74" s="16">
        <f>+J74*N74</f>
        <v>99680</v>
      </c>
      <c r="Q74" s="15">
        <f t="shared" si="93"/>
        <v>39872000</v>
      </c>
      <c r="S74" s="14">
        <f t="shared" si="94"/>
        <v>1700</v>
      </c>
      <c r="T74" s="15">
        <f t="shared" si="95"/>
        <v>680000</v>
      </c>
      <c r="U74" s="16">
        <f>+J74*S74</f>
        <v>105910</v>
      </c>
      <c r="V74" s="15">
        <f t="shared" si="96"/>
        <v>42364000</v>
      </c>
      <c r="X74" s="14">
        <f t="shared" si="99"/>
        <v>1800</v>
      </c>
      <c r="Y74" s="15">
        <f t="shared" si="97"/>
        <v>720000</v>
      </c>
      <c r="Z74" s="15">
        <f>+J74*X74</f>
        <v>112140</v>
      </c>
      <c r="AA74" s="15">
        <f t="shared" si="98"/>
        <v>44856000</v>
      </c>
      <c r="AC74" s="14">
        <f t="shared" si="100"/>
        <v>1875</v>
      </c>
      <c r="AD74" s="15">
        <f>AC74*$S$125</f>
        <v>750000</v>
      </c>
      <c r="AE74" s="15">
        <f>G74*AC74+(H74+I74)*AC74/2</f>
        <v>116812.5</v>
      </c>
      <c r="AF74" s="15">
        <f>AE74*$S$125</f>
        <v>46725000</v>
      </c>
      <c r="AG74" s="192"/>
      <c r="AH74" s="192"/>
      <c r="AI74" s="192"/>
      <c r="AJ74" s="192"/>
    </row>
    <row r="75" spans="2:36" ht="14.4" customHeight="1" x14ac:dyDescent="0.25">
      <c r="B75" s="191"/>
      <c r="C75" s="12">
        <v>438</v>
      </c>
      <c r="D75" s="81" t="s">
        <v>91</v>
      </c>
      <c r="E75" s="12">
        <v>1</v>
      </c>
      <c r="F75" s="86" t="s">
        <v>11</v>
      </c>
      <c r="G75" s="12">
        <v>65.099999999999994</v>
      </c>
      <c r="H75" s="12"/>
      <c r="I75" s="12">
        <v>0</v>
      </c>
      <c r="J75" s="12">
        <f t="shared" si="91"/>
        <v>65.099999999999994</v>
      </c>
      <c r="L75" s="17"/>
      <c r="N75" s="14">
        <v>1600</v>
      </c>
      <c r="O75" s="15">
        <f t="shared" si="92"/>
        <v>640000</v>
      </c>
      <c r="P75" s="16">
        <f>+J75*N75</f>
        <v>104159.99999999999</v>
      </c>
      <c r="Q75" s="15">
        <f t="shared" si="93"/>
        <v>41663999.999999993</v>
      </c>
      <c r="S75" s="14">
        <f t="shared" si="94"/>
        <v>1700</v>
      </c>
      <c r="T75" s="15">
        <f t="shared" si="95"/>
        <v>680000</v>
      </c>
      <c r="U75" s="16">
        <f>+J75*S75</f>
        <v>110669.99999999999</v>
      </c>
      <c r="V75" s="15">
        <f t="shared" si="96"/>
        <v>44267999.999999993</v>
      </c>
      <c r="X75" s="14">
        <f t="shared" si="99"/>
        <v>1800</v>
      </c>
      <c r="Y75" s="15">
        <f t="shared" si="97"/>
        <v>720000</v>
      </c>
      <c r="Z75" s="15">
        <f>+J75*X75</f>
        <v>117179.99999999999</v>
      </c>
      <c r="AA75" s="15">
        <f t="shared" si="98"/>
        <v>46871999.999999993</v>
      </c>
      <c r="AC75" s="14">
        <f t="shared" si="100"/>
        <v>1875</v>
      </c>
      <c r="AD75" s="15">
        <f>AC75*$S$125</f>
        <v>750000</v>
      </c>
      <c r="AE75" s="15">
        <f>G75*AC75+(H75+I75)*AC75/2</f>
        <v>122062.49999999999</v>
      </c>
      <c r="AF75" s="15">
        <f>AE75*$S$125</f>
        <v>48824999.999999993</v>
      </c>
      <c r="AG75" s="22"/>
      <c r="AH75" s="22"/>
      <c r="AI75" s="22"/>
      <c r="AJ75" s="22"/>
    </row>
    <row r="76" spans="2:36" x14ac:dyDescent="0.25">
      <c r="C76" s="18"/>
      <c r="D76" s="82"/>
      <c r="E76" s="18"/>
      <c r="F76" s="87"/>
      <c r="G76" s="19">
        <f>SUM(G69:G75)</f>
        <v>446.4</v>
      </c>
      <c r="H76" s="19">
        <f>SUM(H69:I75)</f>
        <v>0</v>
      </c>
      <c r="I76" s="19">
        <f>SUM(I69:I74)</f>
        <v>0</v>
      </c>
      <c r="J76" s="19">
        <f>SUM(J69:J75)</f>
        <v>446.4</v>
      </c>
      <c r="N76" s="104">
        <f>+P76/J76</f>
        <v>1595.2732974910396</v>
      </c>
      <c r="O76" s="20"/>
      <c r="P76" s="21">
        <f>SUM(P69:P75)</f>
        <v>712130</v>
      </c>
      <c r="Q76" s="21">
        <f>SUM(Q69:Q75)</f>
        <v>284852000</v>
      </c>
      <c r="S76" s="104">
        <f>+U76/J76</f>
        <v>1695.2732974910396</v>
      </c>
      <c r="T76" s="20"/>
      <c r="U76" s="21">
        <f>SUM(U69:U75)</f>
        <v>756770</v>
      </c>
      <c r="V76" s="21">
        <f>SUM(V69:V75)</f>
        <v>302708000</v>
      </c>
      <c r="X76" s="104">
        <f>+Z76/J76</f>
        <v>1795.2732974910396</v>
      </c>
      <c r="Y76" s="20"/>
      <c r="Z76" s="21">
        <f>SUM(Z69:Z75)</f>
        <v>801410</v>
      </c>
      <c r="AA76" s="21">
        <f>SUM(AA69:AA75)</f>
        <v>320564000</v>
      </c>
      <c r="AC76" s="2">
        <f t="shared" si="100"/>
        <v>1870.2732974910396</v>
      </c>
      <c r="AD76" s="20">
        <f>AC76*$S$125</f>
        <v>748109.31899641582</v>
      </c>
      <c r="AE76" s="21">
        <f>SUM(AE69:AE75)</f>
        <v>640452.5</v>
      </c>
      <c r="AF76" s="21">
        <f>SUM(AF69:AF75)</f>
        <v>256181000</v>
      </c>
      <c r="AG76" s="193"/>
      <c r="AH76" s="193"/>
      <c r="AI76" s="193"/>
      <c r="AJ76" s="193"/>
    </row>
    <row r="77" spans="2:36" x14ac:dyDescent="0.25">
      <c r="C77" s="18"/>
      <c r="D77" s="82"/>
      <c r="E77" s="18"/>
      <c r="F77" s="87"/>
      <c r="G77" s="19"/>
      <c r="H77" s="19"/>
      <c r="I77" s="19"/>
      <c r="J77" s="19"/>
      <c r="N77" s="104"/>
      <c r="O77" s="20"/>
      <c r="P77" s="21"/>
      <c r="Q77" s="21"/>
      <c r="S77" s="104"/>
      <c r="T77" s="20"/>
      <c r="U77" s="21"/>
      <c r="V77" s="21"/>
      <c r="X77" s="104"/>
      <c r="Y77" s="20"/>
      <c r="Z77" s="21"/>
      <c r="AA77" s="21"/>
      <c r="AC77" s="2"/>
      <c r="AD77" s="20"/>
      <c r="AE77" s="21"/>
      <c r="AF77" s="21"/>
      <c r="AG77" s="2"/>
      <c r="AH77" s="2"/>
      <c r="AI77" s="2"/>
      <c r="AJ77" s="2"/>
    </row>
    <row r="78" spans="2:36" ht="13.8" customHeight="1" x14ac:dyDescent="0.25">
      <c r="B78" s="191">
        <v>9</v>
      </c>
      <c r="C78" s="12">
        <v>439</v>
      </c>
      <c r="D78" s="81" t="s">
        <v>43</v>
      </c>
      <c r="E78" s="12">
        <v>1</v>
      </c>
      <c r="F78" s="86" t="s">
        <v>11</v>
      </c>
      <c r="G78" s="12">
        <v>64.900000000000006</v>
      </c>
      <c r="H78" s="12"/>
      <c r="I78" s="12">
        <v>0</v>
      </c>
      <c r="J78" s="12">
        <f t="shared" ref="J78:J84" si="104">G78+H78</f>
        <v>64.900000000000006</v>
      </c>
      <c r="L78" s="13" t="s">
        <v>9</v>
      </c>
      <c r="N78" s="14">
        <v>1550</v>
      </c>
      <c r="O78" s="15">
        <f t="shared" ref="O78:O84" si="105">N78*$S$125</f>
        <v>620000</v>
      </c>
      <c r="P78" s="16">
        <f>+J78*N78</f>
        <v>100595.00000000001</v>
      </c>
      <c r="Q78" s="15">
        <f t="shared" ref="Q78:Q84" si="106">P78*$S$125</f>
        <v>40238000.000000007</v>
      </c>
      <c r="S78" s="14">
        <f t="shared" ref="S78:S84" si="107">N78+100</f>
        <v>1650</v>
      </c>
      <c r="T78" s="15">
        <f t="shared" ref="T78:T84" si="108">S78*$S$125</f>
        <v>660000</v>
      </c>
      <c r="U78" s="16">
        <f>+J78*S78</f>
        <v>107085.00000000001</v>
      </c>
      <c r="V78" s="15">
        <f t="shared" ref="V78:V84" si="109">U78*$S$125</f>
        <v>42834000.000000007</v>
      </c>
      <c r="X78" s="14">
        <f>+S78+100</f>
        <v>1750</v>
      </c>
      <c r="Y78" s="15">
        <f t="shared" ref="Y78:Y84" si="110">X78*$S$125</f>
        <v>700000</v>
      </c>
      <c r="Z78" s="15">
        <f>+J78*X78</f>
        <v>113575.00000000001</v>
      </c>
      <c r="AA78" s="15">
        <f t="shared" ref="AA78:AA84" si="111">Z78*$S$125</f>
        <v>45430000.000000007</v>
      </c>
      <c r="AC78" s="14">
        <f>X78+75</f>
        <v>1825</v>
      </c>
      <c r="AD78" s="15">
        <f>AC78*$S$125</f>
        <v>730000</v>
      </c>
      <c r="AE78" s="15">
        <f>G78*AC78+(H78+I78)*AC78/2</f>
        <v>118442.50000000001</v>
      </c>
      <c r="AF78" s="15">
        <f>AE78*$S$125</f>
        <v>47377000.000000007</v>
      </c>
      <c r="AG78" s="192"/>
      <c r="AH78" s="192"/>
      <c r="AI78" s="192"/>
      <c r="AJ78" s="192"/>
    </row>
    <row r="79" spans="2:36" ht="13.8" customHeight="1" x14ac:dyDescent="0.25">
      <c r="B79" s="191"/>
      <c r="C79" s="12">
        <v>440</v>
      </c>
      <c r="D79" s="81" t="s">
        <v>96</v>
      </c>
      <c r="E79" s="12">
        <v>2</v>
      </c>
      <c r="F79" s="86" t="s">
        <v>8</v>
      </c>
      <c r="G79" s="12">
        <v>87.6</v>
      </c>
      <c r="H79" s="12"/>
      <c r="I79" s="12">
        <v>0</v>
      </c>
      <c r="J79" s="12">
        <f t="shared" si="104"/>
        <v>87.6</v>
      </c>
      <c r="L79" s="17" t="s">
        <v>10</v>
      </c>
      <c r="N79" s="14">
        <v>1700</v>
      </c>
      <c r="O79" s="15">
        <f t="shared" si="105"/>
        <v>680000</v>
      </c>
      <c r="P79" s="16">
        <f>+J79*N79</f>
        <v>148920</v>
      </c>
      <c r="Q79" s="15">
        <f t="shared" si="106"/>
        <v>59568000</v>
      </c>
      <c r="S79" s="14">
        <f t="shared" si="107"/>
        <v>1800</v>
      </c>
      <c r="T79" s="15">
        <f t="shared" si="108"/>
        <v>720000</v>
      </c>
      <c r="U79" s="16">
        <f>+J79*S79</f>
        <v>157680</v>
      </c>
      <c r="V79" s="15">
        <f t="shared" si="109"/>
        <v>63072000</v>
      </c>
      <c r="X79" s="14">
        <f t="shared" ref="X79:X84" si="112">+S79+100</f>
        <v>1900</v>
      </c>
      <c r="Y79" s="15">
        <f t="shared" si="110"/>
        <v>760000</v>
      </c>
      <c r="Z79" s="15">
        <f>+J79*X79</f>
        <v>166440</v>
      </c>
      <c r="AA79" s="15">
        <f t="shared" si="111"/>
        <v>66576000</v>
      </c>
      <c r="AC79" s="14">
        <f t="shared" ref="AC79:AC85" si="113">X79+75</f>
        <v>1975</v>
      </c>
      <c r="AD79" s="15">
        <f>AC79*$S$125</f>
        <v>790000</v>
      </c>
      <c r="AE79" s="15">
        <f>G79*AC79+(H79+I79)*AC79/2</f>
        <v>173010</v>
      </c>
      <c r="AF79" s="15">
        <f>AE79*$S$125</f>
        <v>69204000</v>
      </c>
      <c r="AG79" s="192"/>
      <c r="AH79" s="192"/>
      <c r="AI79" s="192"/>
      <c r="AJ79" s="192"/>
    </row>
    <row r="80" spans="2:36" ht="13.8" customHeight="1" x14ac:dyDescent="0.25">
      <c r="B80" s="191"/>
      <c r="C80" s="12">
        <v>441</v>
      </c>
      <c r="D80" s="81" t="s">
        <v>96</v>
      </c>
      <c r="E80" s="12">
        <v>1</v>
      </c>
      <c r="F80" s="86"/>
      <c r="G80" s="12">
        <v>51.6</v>
      </c>
      <c r="H80" s="12"/>
      <c r="I80" s="12"/>
      <c r="J80" s="12">
        <f t="shared" si="104"/>
        <v>51.6</v>
      </c>
      <c r="L80" s="17"/>
      <c r="N80" s="14">
        <v>1650</v>
      </c>
      <c r="O80" s="15">
        <f t="shared" si="105"/>
        <v>660000</v>
      </c>
      <c r="P80" s="16">
        <f t="shared" ref="P80:P81" si="114">+J80*N80</f>
        <v>85140</v>
      </c>
      <c r="Q80" s="15">
        <f t="shared" si="106"/>
        <v>34056000</v>
      </c>
      <c r="S80" s="14">
        <f t="shared" si="107"/>
        <v>1750</v>
      </c>
      <c r="T80" s="15">
        <f t="shared" si="108"/>
        <v>700000</v>
      </c>
      <c r="U80" s="16">
        <f t="shared" ref="U80:U81" si="115">+J80*S80</f>
        <v>90300</v>
      </c>
      <c r="V80" s="15">
        <f t="shared" si="109"/>
        <v>36120000</v>
      </c>
      <c r="X80" s="14">
        <f t="shared" si="112"/>
        <v>1850</v>
      </c>
      <c r="Y80" s="15">
        <f t="shared" si="110"/>
        <v>740000</v>
      </c>
      <c r="Z80" s="15">
        <f t="shared" ref="Z80:Z81" si="116">+J80*X80</f>
        <v>95460</v>
      </c>
      <c r="AA80" s="15">
        <f t="shared" si="111"/>
        <v>38184000</v>
      </c>
      <c r="AC80" s="14"/>
      <c r="AD80" s="15"/>
      <c r="AE80" s="15"/>
      <c r="AF80" s="15"/>
      <c r="AG80" s="22"/>
      <c r="AH80" s="22"/>
      <c r="AI80" s="22"/>
      <c r="AJ80" s="22"/>
    </row>
    <row r="81" spans="2:36" ht="13.8" customHeight="1" x14ac:dyDescent="0.25">
      <c r="B81" s="191"/>
      <c r="C81" s="12">
        <v>442</v>
      </c>
      <c r="D81" s="81" t="s">
        <v>93</v>
      </c>
      <c r="E81" s="12">
        <v>1</v>
      </c>
      <c r="F81" s="86"/>
      <c r="G81" s="12">
        <v>52.1</v>
      </c>
      <c r="H81" s="12"/>
      <c r="I81" s="12"/>
      <c r="J81" s="12">
        <f t="shared" si="104"/>
        <v>52.1</v>
      </c>
      <c r="L81" s="17"/>
      <c r="N81" s="14">
        <v>1650</v>
      </c>
      <c r="O81" s="15">
        <f t="shared" si="105"/>
        <v>660000</v>
      </c>
      <c r="P81" s="16">
        <f t="shared" si="114"/>
        <v>85965</v>
      </c>
      <c r="Q81" s="15">
        <f t="shared" si="106"/>
        <v>34386000</v>
      </c>
      <c r="S81" s="14">
        <f t="shared" si="107"/>
        <v>1750</v>
      </c>
      <c r="T81" s="15">
        <f t="shared" si="108"/>
        <v>700000</v>
      </c>
      <c r="U81" s="16">
        <f t="shared" si="115"/>
        <v>91175</v>
      </c>
      <c r="V81" s="15">
        <f t="shared" si="109"/>
        <v>36470000</v>
      </c>
      <c r="X81" s="14">
        <f t="shared" si="112"/>
        <v>1850</v>
      </c>
      <c r="Y81" s="15">
        <f t="shared" si="110"/>
        <v>740000</v>
      </c>
      <c r="Z81" s="15">
        <f t="shared" si="116"/>
        <v>96385</v>
      </c>
      <c r="AA81" s="15">
        <f t="shared" si="111"/>
        <v>38554000</v>
      </c>
      <c r="AC81" s="14"/>
      <c r="AD81" s="15"/>
      <c r="AE81" s="15"/>
      <c r="AF81" s="15"/>
      <c r="AG81" s="22"/>
      <c r="AH81" s="22"/>
      <c r="AI81" s="22"/>
      <c r="AJ81" s="22"/>
    </row>
    <row r="82" spans="2:36" ht="13.8" customHeight="1" x14ac:dyDescent="0.25">
      <c r="B82" s="191"/>
      <c r="C82" s="12">
        <v>443</v>
      </c>
      <c r="D82" s="81" t="s">
        <v>93</v>
      </c>
      <c r="E82" s="12">
        <v>1</v>
      </c>
      <c r="F82" s="86" t="s">
        <v>8</v>
      </c>
      <c r="G82" s="12">
        <v>62.8</v>
      </c>
      <c r="H82" s="12"/>
      <c r="I82" s="12">
        <v>0</v>
      </c>
      <c r="J82" s="12">
        <f t="shared" si="104"/>
        <v>62.8</v>
      </c>
      <c r="L82" s="17" t="s">
        <v>10</v>
      </c>
      <c r="N82" s="14">
        <v>1650</v>
      </c>
      <c r="O82" s="15">
        <f t="shared" si="105"/>
        <v>660000</v>
      </c>
      <c r="P82" s="16">
        <f>+J82*N82</f>
        <v>103620</v>
      </c>
      <c r="Q82" s="15">
        <f t="shared" si="106"/>
        <v>41448000</v>
      </c>
      <c r="S82" s="14">
        <f t="shared" si="107"/>
        <v>1750</v>
      </c>
      <c r="T82" s="15">
        <f t="shared" si="108"/>
        <v>700000</v>
      </c>
      <c r="U82" s="16">
        <f>+J82*S82</f>
        <v>109900</v>
      </c>
      <c r="V82" s="15">
        <f t="shared" si="109"/>
        <v>43960000</v>
      </c>
      <c r="X82" s="14">
        <f t="shared" si="112"/>
        <v>1850</v>
      </c>
      <c r="Y82" s="15">
        <f t="shared" si="110"/>
        <v>740000</v>
      </c>
      <c r="Z82" s="15">
        <f>+J82*X82</f>
        <v>116180</v>
      </c>
      <c r="AA82" s="15">
        <f t="shared" si="111"/>
        <v>46472000</v>
      </c>
      <c r="AC82" s="14">
        <f t="shared" si="113"/>
        <v>1925</v>
      </c>
      <c r="AD82" s="15">
        <f>AC82*$S$125</f>
        <v>770000</v>
      </c>
      <c r="AE82" s="15">
        <f>G82*AC82+(H82+I82)*AC82/2</f>
        <v>120890</v>
      </c>
      <c r="AF82" s="15">
        <f>AE82*$S$125</f>
        <v>48356000</v>
      </c>
      <c r="AG82" s="192"/>
      <c r="AH82" s="192"/>
      <c r="AI82" s="192"/>
      <c r="AJ82" s="192"/>
    </row>
    <row r="83" spans="2:36" ht="13.8" customHeight="1" x14ac:dyDescent="0.25">
      <c r="B83" s="191"/>
      <c r="C83" s="12">
        <v>444</v>
      </c>
      <c r="D83" s="81" t="s">
        <v>93</v>
      </c>
      <c r="E83" s="12">
        <v>1</v>
      </c>
      <c r="F83" s="86" t="s">
        <v>11</v>
      </c>
      <c r="G83" s="12">
        <v>62.3</v>
      </c>
      <c r="H83" s="12"/>
      <c r="I83" s="12">
        <v>0</v>
      </c>
      <c r="J83" s="12">
        <f t="shared" si="104"/>
        <v>62.3</v>
      </c>
      <c r="L83" s="17" t="s">
        <v>10</v>
      </c>
      <c r="N83" s="14">
        <v>1650</v>
      </c>
      <c r="O83" s="15">
        <f t="shared" si="105"/>
        <v>660000</v>
      </c>
      <c r="P83" s="16">
        <f>+J83*N83</f>
        <v>102795</v>
      </c>
      <c r="Q83" s="15">
        <f t="shared" si="106"/>
        <v>41118000</v>
      </c>
      <c r="S83" s="14">
        <f t="shared" si="107"/>
        <v>1750</v>
      </c>
      <c r="T83" s="15">
        <f t="shared" si="108"/>
        <v>700000</v>
      </c>
      <c r="U83" s="16">
        <f>+J83*S83</f>
        <v>109025</v>
      </c>
      <c r="V83" s="15">
        <f t="shared" si="109"/>
        <v>43610000</v>
      </c>
      <c r="X83" s="14">
        <f t="shared" si="112"/>
        <v>1850</v>
      </c>
      <c r="Y83" s="15">
        <f t="shared" si="110"/>
        <v>740000</v>
      </c>
      <c r="Z83" s="15">
        <f>+J83*X83</f>
        <v>115255</v>
      </c>
      <c r="AA83" s="15">
        <f t="shared" si="111"/>
        <v>46102000</v>
      </c>
      <c r="AC83" s="14">
        <f t="shared" si="113"/>
        <v>1925</v>
      </c>
      <c r="AD83" s="15">
        <f>AC83*$S$125</f>
        <v>770000</v>
      </c>
      <c r="AE83" s="15">
        <f>G83*AC83+(H83+I83)*AC83/2</f>
        <v>119927.5</v>
      </c>
      <c r="AF83" s="15">
        <f>AE83*$S$125</f>
        <v>47971000</v>
      </c>
      <c r="AG83" s="192"/>
      <c r="AH83" s="192"/>
      <c r="AI83" s="192"/>
      <c r="AJ83" s="192"/>
    </row>
    <row r="84" spans="2:36" ht="14.4" customHeight="1" x14ac:dyDescent="0.25">
      <c r="B84" s="191"/>
      <c r="C84" s="12">
        <v>445</v>
      </c>
      <c r="D84" s="81" t="s">
        <v>91</v>
      </c>
      <c r="E84" s="12">
        <v>1</v>
      </c>
      <c r="F84" s="86" t="s">
        <v>11</v>
      </c>
      <c r="G84" s="12">
        <v>65.099999999999994</v>
      </c>
      <c r="H84" s="12"/>
      <c r="I84" s="12">
        <v>0</v>
      </c>
      <c r="J84" s="12">
        <f t="shared" si="104"/>
        <v>65.099999999999994</v>
      </c>
      <c r="L84" s="17"/>
      <c r="N84" s="14">
        <v>1650</v>
      </c>
      <c r="O84" s="15">
        <f t="shared" si="105"/>
        <v>660000</v>
      </c>
      <c r="P84" s="16">
        <f>+J84*N84</f>
        <v>107414.99999999999</v>
      </c>
      <c r="Q84" s="15">
        <f t="shared" si="106"/>
        <v>42965999.999999993</v>
      </c>
      <c r="S84" s="14">
        <f t="shared" si="107"/>
        <v>1750</v>
      </c>
      <c r="T84" s="15">
        <f t="shared" si="108"/>
        <v>700000</v>
      </c>
      <c r="U84" s="16">
        <f>+J84*S84</f>
        <v>113924.99999999999</v>
      </c>
      <c r="V84" s="15">
        <f t="shared" si="109"/>
        <v>45569999.999999993</v>
      </c>
      <c r="X84" s="14">
        <f t="shared" si="112"/>
        <v>1850</v>
      </c>
      <c r="Y84" s="15">
        <f t="shared" si="110"/>
        <v>740000</v>
      </c>
      <c r="Z84" s="15">
        <f>+J84*X84</f>
        <v>120434.99999999999</v>
      </c>
      <c r="AA84" s="15">
        <f t="shared" si="111"/>
        <v>48173999.999999993</v>
      </c>
      <c r="AC84" s="14">
        <f t="shared" si="113"/>
        <v>1925</v>
      </c>
      <c r="AD84" s="15">
        <f>AC84*$S$125</f>
        <v>770000</v>
      </c>
      <c r="AE84" s="15">
        <f>G84*AC84+(H84+I84)*AC84/2</f>
        <v>125317.49999999999</v>
      </c>
      <c r="AF84" s="15">
        <f>AE84*$S$125</f>
        <v>50126999.999999993</v>
      </c>
      <c r="AG84" s="22"/>
      <c r="AH84" s="22"/>
      <c r="AI84" s="22"/>
      <c r="AJ84" s="22"/>
    </row>
    <row r="85" spans="2:36" x14ac:dyDescent="0.25">
      <c r="C85" s="18"/>
      <c r="D85" s="82"/>
      <c r="E85" s="18"/>
      <c r="F85" s="87"/>
      <c r="G85" s="19">
        <f>SUM(G78:G84)</f>
        <v>446.4</v>
      </c>
      <c r="H85" s="19">
        <f>SUM(H78:I84)</f>
        <v>0</v>
      </c>
      <c r="I85" s="19">
        <f>SUM(I78:I83)</f>
        <v>0</v>
      </c>
      <c r="J85" s="19">
        <f>SUM(J78:J84)</f>
        <v>446.4</v>
      </c>
      <c r="N85" s="104">
        <f>+P85/J85</f>
        <v>1645.2732974910396</v>
      </c>
      <c r="O85" s="20"/>
      <c r="P85" s="21">
        <f>SUM(P78:P84)</f>
        <v>734450</v>
      </c>
      <c r="Q85" s="21">
        <f>SUM(Q78:Q84)</f>
        <v>293780000</v>
      </c>
      <c r="S85" s="104">
        <f>+U85/J85</f>
        <v>1745.2732974910396</v>
      </c>
      <c r="T85" s="20"/>
      <c r="U85" s="21">
        <f>SUM(U78:U84)</f>
        <v>779090</v>
      </c>
      <c r="V85" s="21">
        <f>SUM(V78:V84)</f>
        <v>311636000</v>
      </c>
      <c r="X85" s="104">
        <f>+Z85/J85</f>
        <v>1845.2732974910396</v>
      </c>
      <c r="Y85" s="20"/>
      <c r="Z85" s="21">
        <f>SUM(Z78:Z84)</f>
        <v>823730</v>
      </c>
      <c r="AA85" s="21">
        <f>SUM(AA78:AA84)</f>
        <v>329492000</v>
      </c>
      <c r="AC85" s="2">
        <f t="shared" si="113"/>
        <v>1920.2732974910396</v>
      </c>
      <c r="AD85" s="20">
        <f>AC85*$S$125</f>
        <v>768109.31899641582</v>
      </c>
      <c r="AE85" s="21">
        <f>SUM(AE78:AE84)</f>
        <v>657587.5</v>
      </c>
      <c r="AF85" s="21">
        <f>SUM(AF78:AF84)</f>
        <v>263035000</v>
      </c>
      <c r="AG85" s="193"/>
      <c r="AH85" s="193"/>
      <c r="AI85" s="193"/>
      <c r="AJ85" s="193"/>
    </row>
    <row r="86" spans="2:36" x14ac:dyDescent="0.25">
      <c r="C86" s="18"/>
      <c r="D86" s="82"/>
      <c r="E86" s="18"/>
      <c r="F86" s="87"/>
      <c r="G86" s="19"/>
      <c r="H86" s="19"/>
      <c r="I86" s="19"/>
      <c r="J86" s="19"/>
      <c r="N86" s="104"/>
      <c r="O86" s="20"/>
      <c r="P86" s="21"/>
      <c r="Q86" s="21"/>
      <c r="S86" s="104"/>
      <c r="T86" s="20"/>
      <c r="U86" s="21"/>
      <c r="V86" s="21"/>
      <c r="X86" s="104"/>
      <c r="Y86" s="20"/>
      <c r="Z86" s="21"/>
      <c r="AA86" s="21"/>
      <c r="AC86" s="2"/>
      <c r="AD86" s="20"/>
      <c r="AE86" s="21"/>
      <c r="AF86" s="21"/>
      <c r="AG86" s="2"/>
      <c r="AH86" s="2"/>
      <c r="AI86" s="2"/>
      <c r="AJ86" s="2"/>
    </row>
    <row r="87" spans="2:36" ht="13.8" customHeight="1" x14ac:dyDescent="0.25">
      <c r="B87" s="191">
        <v>10</v>
      </c>
      <c r="C87" s="12">
        <v>446</v>
      </c>
      <c r="D87" s="81" t="s">
        <v>43</v>
      </c>
      <c r="E87" s="12">
        <v>1</v>
      </c>
      <c r="F87" s="86" t="s">
        <v>11</v>
      </c>
      <c r="G87" s="12">
        <v>64.900000000000006</v>
      </c>
      <c r="H87" s="12"/>
      <c r="I87" s="12">
        <v>0</v>
      </c>
      <c r="J87" s="12">
        <f t="shared" ref="J87:J93" si="117">G87+H87</f>
        <v>64.900000000000006</v>
      </c>
      <c r="L87" s="13" t="s">
        <v>9</v>
      </c>
      <c r="N87" s="14">
        <v>1550</v>
      </c>
      <c r="O87" s="15">
        <f t="shared" ref="O87:O93" si="118">N87*$S$125</f>
        <v>620000</v>
      </c>
      <c r="P87" s="16">
        <f>+J87*N87</f>
        <v>100595.00000000001</v>
      </c>
      <c r="Q87" s="15">
        <f t="shared" ref="Q87:Q93" si="119">P87*$S$125</f>
        <v>40238000.000000007</v>
      </c>
      <c r="S87" s="14">
        <f t="shared" ref="S87:S93" si="120">N87+100</f>
        <v>1650</v>
      </c>
      <c r="T87" s="15">
        <f t="shared" ref="T87:T93" si="121">S87*$S$125</f>
        <v>660000</v>
      </c>
      <c r="U87" s="16">
        <f>+J87*S87</f>
        <v>107085.00000000001</v>
      </c>
      <c r="V87" s="15">
        <f t="shared" ref="V87:V93" si="122">U87*$S$125</f>
        <v>42834000.000000007</v>
      </c>
      <c r="X87" s="14">
        <f>+S87+100</f>
        <v>1750</v>
      </c>
      <c r="Y87" s="15">
        <f t="shared" ref="Y87:Y93" si="123">X87*$S$125</f>
        <v>700000</v>
      </c>
      <c r="Z87" s="15">
        <f>+J87*X87</f>
        <v>113575.00000000001</v>
      </c>
      <c r="AA87" s="15">
        <f t="shared" ref="AA87:AA93" si="124">Z87*$S$125</f>
        <v>45430000.000000007</v>
      </c>
      <c r="AC87" s="14">
        <f>X87+75</f>
        <v>1825</v>
      </c>
      <c r="AD87" s="15">
        <f>AC87*$S$125</f>
        <v>730000</v>
      </c>
      <c r="AE87" s="15">
        <f>G87*AC87+(H87+I87)*AC87/2</f>
        <v>118442.50000000001</v>
      </c>
      <c r="AF87" s="15">
        <f>AE87*$S$125</f>
        <v>47377000.000000007</v>
      </c>
      <c r="AG87" s="192"/>
      <c r="AH87" s="192"/>
      <c r="AI87" s="192"/>
      <c r="AJ87" s="192"/>
    </row>
    <row r="88" spans="2:36" ht="13.8" customHeight="1" x14ac:dyDescent="0.25">
      <c r="B88" s="191"/>
      <c r="C88" s="12">
        <v>447</v>
      </c>
      <c r="D88" s="81" t="s">
        <v>96</v>
      </c>
      <c r="E88" s="12">
        <v>2</v>
      </c>
      <c r="F88" s="86" t="s">
        <v>8</v>
      </c>
      <c r="G88" s="12">
        <v>87.6</v>
      </c>
      <c r="H88" s="12"/>
      <c r="I88" s="12">
        <v>0</v>
      </c>
      <c r="J88" s="12">
        <f t="shared" si="117"/>
        <v>87.6</v>
      </c>
      <c r="L88" s="17" t="s">
        <v>10</v>
      </c>
      <c r="N88" s="14">
        <v>1700</v>
      </c>
      <c r="O88" s="15">
        <f t="shared" si="118"/>
        <v>680000</v>
      </c>
      <c r="P88" s="16">
        <f>+J88*N88</f>
        <v>148920</v>
      </c>
      <c r="Q88" s="15">
        <f t="shared" si="119"/>
        <v>59568000</v>
      </c>
      <c r="S88" s="14">
        <f t="shared" si="120"/>
        <v>1800</v>
      </c>
      <c r="T88" s="15">
        <f t="shared" si="121"/>
        <v>720000</v>
      </c>
      <c r="U88" s="16">
        <f>+J88*S88</f>
        <v>157680</v>
      </c>
      <c r="V88" s="15">
        <f t="shared" si="122"/>
        <v>63072000</v>
      </c>
      <c r="X88" s="14">
        <f t="shared" ref="X88:X93" si="125">+S88+100</f>
        <v>1900</v>
      </c>
      <c r="Y88" s="15">
        <f t="shared" si="123"/>
        <v>760000</v>
      </c>
      <c r="Z88" s="15">
        <f>+J88*X88</f>
        <v>166440</v>
      </c>
      <c r="AA88" s="15">
        <f t="shared" si="124"/>
        <v>66576000</v>
      </c>
      <c r="AC88" s="14">
        <f t="shared" ref="AC88" si="126">X88+75</f>
        <v>1975</v>
      </c>
      <c r="AD88" s="15">
        <f>AC88*$S$125</f>
        <v>790000</v>
      </c>
      <c r="AE88" s="15">
        <f>G88*AC88+(H88+I88)*AC88/2</f>
        <v>173010</v>
      </c>
      <c r="AF88" s="15">
        <f>AE88*$S$125</f>
        <v>69204000</v>
      </c>
      <c r="AG88" s="192"/>
      <c r="AH88" s="192"/>
      <c r="AI88" s="192"/>
      <c r="AJ88" s="192"/>
    </row>
    <row r="89" spans="2:36" ht="13.8" customHeight="1" x14ac:dyDescent="0.25">
      <c r="B89" s="191"/>
      <c r="C89" s="12">
        <v>448</v>
      </c>
      <c r="D89" s="81" t="s">
        <v>96</v>
      </c>
      <c r="E89" s="12">
        <v>1</v>
      </c>
      <c r="F89" s="86"/>
      <c r="G89" s="12">
        <v>51.6</v>
      </c>
      <c r="H89" s="12"/>
      <c r="I89" s="12"/>
      <c r="J89" s="12">
        <f t="shared" si="117"/>
        <v>51.6</v>
      </c>
      <c r="L89" s="17"/>
      <c r="N89" s="14">
        <v>1650</v>
      </c>
      <c r="O89" s="15">
        <f t="shared" si="118"/>
        <v>660000</v>
      </c>
      <c r="P89" s="16">
        <f t="shared" ref="P89:P90" si="127">+J89*N89</f>
        <v>85140</v>
      </c>
      <c r="Q89" s="15">
        <f t="shared" si="119"/>
        <v>34056000</v>
      </c>
      <c r="S89" s="14">
        <f t="shared" si="120"/>
        <v>1750</v>
      </c>
      <c r="T89" s="15">
        <f t="shared" si="121"/>
        <v>700000</v>
      </c>
      <c r="U89" s="16">
        <f t="shared" ref="U89:U90" si="128">+J89*S89</f>
        <v>90300</v>
      </c>
      <c r="V89" s="15">
        <f t="shared" si="122"/>
        <v>36120000</v>
      </c>
      <c r="X89" s="14">
        <f t="shared" si="125"/>
        <v>1850</v>
      </c>
      <c r="Y89" s="15">
        <f t="shared" si="123"/>
        <v>740000</v>
      </c>
      <c r="Z89" s="15">
        <f t="shared" ref="Z89:Z90" si="129">+J89*X89</f>
        <v>95460</v>
      </c>
      <c r="AA89" s="15">
        <f t="shared" si="124"/>
        <v>38184000</v>
      </c>
      <c r="AC89" s="14"/>
      <c r="AD89" s="15"/>
      <c r="AE89" s="15"/>
      <c r="AF89" s="15"/>
      <c r="AG89" s="22"/>
      <c r="AH89" s="22"/>
      <c r="AI89" s="22"/>
      <c r="AJ89" s="22"/>
    </row>
    <row r="90" spans="2:36" ht="13.8" customHeight="1" x14ac:dyDescent="0.25">
      <c r="B90" s="191"/>
      <c r="C90" s="12">
        <v>449</v>
      </c>
      <c r="D90" s="81" t="s">
        <v>93</v>
      </c>
      <c r="E90" s="12">
        <v>1</v>
      </c>
      <c r="F90" s="86"/>
      <c r="G90" s="12">
        <v>52.1</v>
      </c>
      <c r="H90" s="12"/>
      <c r="I90" s="12"/>
      <c r="J90" s="12">
        <f t="shared" si="117"/>
        <v>52.1</v>
      </c>
      <c r="L90" s="17"/>
      <c r="N90" s="14">
        <v>1650</v>
      </c>
      <c r="O90" s="15">
        <f t="shared" si="118"/>
        <v>660000</v>
      </c>
      <c r="P90" s="16">
        <f t="shared" si="127"/>
        <v>85965</v>
      </c>
      <c r="Q90" s="15">
        <f t="shared" si="119"/>
        <v>34386000</v>
      </c>
      <c r="S90" s="14">
        <f t="shared" si="120"/>
        <v>1750</v>
      </c>
      <c r="T90" s="15">
        <f t="shared" si="121"/>
        <v>700000</v>
      </c>
      <c r="U90" s="16">
        <f t="shared" si="128"/>
        <v>91175</v>
      </c>
      <c r="V90" s="15">
        <f t="shared" si="122"/>
        <v>36470000</v>
      </c>
      <c r="X90" s="14">
        <f t="shared" si="125"/>
        <v>1850</v>
      </c>
      <c r="Y90" s="15">
        <f t="shared" si="123"/>
        <v>740000</v>
      </c>
      <c r="Z90" s="15">
        <f t="shared" si="129"/>
        <v>96385</v>
      </c>
      <c r="AA90" s="15">
        <f t="shared" si="124"/>
        <v>38554000</v>
      </c>
      <c r="AC90" s="14"/>
      <c r="AD90" s="15"/>
      <c r="AE90" s="15"/>
      <c r="AF90" s="15"/>
      <c r="AG90" s="22"/>
      <c r="AH90" s="22"/>
      <c r="AI90" s="22"/>
      <c r="AJ90" s="22"/>
    </row>
    <row r="91" spans="2:36" ht="13.8" customHeight="1" x14ac:dyDescent="0.25">
      <c r="B91" s="191"/>
      <c r="C91" s="12">
        <v>450</v>
      </c>
      <c r="D91" s="81" t="s">
        <v>93</v>
      </c>
      <c r="E91" s="12">
        <v>1</v>
      </c>
      <c r="F91" s="86" t="s">
        <v>8</v>
      </c>
      <c r="G91" s="12">
        <v>62.8</v>
      </c>
      <c r="H91" s="12"/>
      <c r="I91" s="12">
        <v>0</v>
      </c>
      <c r="J91" s="12">
        <f t="shared" si="117"/>
        <v>62.8</v>
      </c>
      <c r="L91" s="17" t="s">
        <v>10</v>
      </c>
      <c r="N91" s="14">
        <v>1650</v>
      </c>
      <c r="O91" s="15">
        <f t="shared" si="118"/>
        <v>660000</v>
      </c>
      <c r="P91" s="16">
        <f>+J91*N91</f>
        <v>103620</v>
      </c>
      <c r="Q91" s="15">
        <f t="shared" si="119"/>
        <v>41448000</v>
      </c>
      <c r="S91" s="14">
        <f t="shared" si="120"/>
        <v>1750</v>
      </c>
      <c r="T91" s="15">
        <f t="shared" si="121"/>
        <v>700000</v>
      </c>
      <c r="U91" s="16">
        <f>+J91*S91</f>
        <v>109900</v>
      </c>
      <c r="V91" s="15">
        <f t="shared" si="122"/>
        <v>43960000</v>
      </c>
      <c r="X91" s="14">
        <f t="shared" si="125"/>
        <v>1850</v>
      </c>
      <c r="Y91" s="15">
        <f t="shared" si="123"/>
        <v>740000</v>
      </c>
      <c r="Z91" s="15">
        <f>+J91*X91</f>
        <v>116180</v>
      </c>
      <c r="AA91" s="15">
        <f t="shared" si="124"/>
        <v>46472000</v>
      </c>
      <c r="AC91" s="14">
        <f t="shared" ref="AC91:AC94" si="130">X91+75</f>
        <v>1925</v>
      </c>
      <c r="AD91" s="15">
        <f>AC91*$S$125</f>
        <v>770000</v>
      </c>
      <c r="AE91" s="15">
        <f>G91*AC91+(H91+I91)*AC91/2</f>
        <v>120890</v>
      </c>
      <c r="AF91" s="15">
        <f>AE91*$S$125</f>
        <v>48356000</v>
      </c>
      <c r="AG91" s="192"/>
      <c r="AH91" s="192"/>
      <c r="AI91" s="192"/>
      <c r="AJ91" s="192"/>
    </row>
    <row r="92" spans="2:36" ht="13.8" customHeight="1" x14ac:dyDescent="0.25">
      <c r="B92" s="191"/>
      <c r="C92" s="12">
        <v>451</v>
      </c>
      <c r="D92" s="81" t="s">
        <v>93</v>
      </c>
      <c r="E92" s="12">
        <v>1</v>
      </c>
      <c r="F92" s="86" t="s">
        <v>11</v>
      </c>
      <c r="G92" s="12">
        <v>62.3</v>
      </c>
      <c r="H92" s="12"/>
      <c r="I92" s="12">
        <v>0</v>
      </c>
      <c r="J92" s="12">
        <f t="shared" si="117"/>
        <v>62.3</v>
      </c>
      <c r="L92" s="17" t="s">
        <v>10</v>
      </c>
      <c r="N92" s="14">
        <v>1650</v>
      </c>
      <c r="O92" s="15">
        <f t="shared" si="118"/>
        <v>660000</v>
      </c>
      <c r="P92" s="16">
        <f>+J92*N92</f>
        <v>102795</v>
      </c>
      <c r="Q92" s="15">
        <f t="shared" si="119"/>
        <v>41118000</v>
      </c>
      <c r="S92" s="14">
        <f t="shared" si="120"/>
        <v>1750</v>
      </c>
      <c r="T92" s="15">
        <f t="shared" si="121"/>
        <v>700000</v>
      </c>
      <c r="U92" s="16">
        <f>+J92*S92</f>
        <v>109025</v>
      </c>
      <c r="V92" s="15">
        <f t="shared" si="122"/>
        <v>43610000</v>
      </c>
      <c r="X92" s="14">
        <f t="shared" si="125"/>
        <v>1850</v>
      </c>
      <c r="Y92" s="15">
        <f t="shared" si="123"/>
        <v>740000</v>
      </c>
      <c r="Z92" s="15">
        <f>+J92*X92</f>
        <v>115255</v>
      </c>
      <c r="AA92" s="15">
        <f t="shared" si="124"/>
        <v>46102000</v>
      </c>
      <c r="AC92" s="14">
        <f t="shared" si="130"/>
        <v>1925</v>
      </c>
      <c r="AD92" s="15">
        <f>AC92*$S$125</f>
        <v>770000</v>
      </c>
      <c r="AE92" s="15">
        <f>G92*AC92+(H92+I92)*AC92/2</f>
        <v>119927.5</v>
      </c>
      <c r="AF92" s="15">
        <f>AE92*$S$125</f>
        <v>47971000</v>
      </c>
      <c r="AG92" s="192"/>
      <c r="AH92" s="192"/>
      <c r="AI92" s="192"/>
      <c r="AJ92" s="192"/>
    </row>
    <row r="93" spans="2:36" ht="14.4" customHeight="1" x14ac:dyDescent="0.25">
      <c r="B93" s="191"/>
      <c r="C93" s="12">
        <v>452</v>
      </c>
      <c r="D93" s="81" t="s">
        <v>91</v>
      </c>
      <c r="E93" s="12">
        <v>1</v>
      </c>
      <c r="F93" s="86" t="s">
        <v>11</v>
      </c>
      <c r="G93" s="12">
        <v>65.099999999999994</v>
      </c>
      <c r="H93" s="12"/>
      <c r="I93" s="12">
        <v>0</v>
      </c>
      <c r="J93" s="12">
        <f t="shared" si="117"/>
        <v>65.099999999999994</v>
      </c>
      <c r="L93" s="17"/>
      <c r="N93" s="14">
        <v>1650</v>
      </c>
      <c r="O93" s="15">
        <f t="shared" si="118"/>
        <v>660000</v>
      </c>
      <c r="P93" s="16">
        <f>+J93*N93</f>
        <v>107414.99999999999</v>
      </c>
      <c r="Q93" s="15">
        <f t="shared" si="119"/>
        <v>42965999.999999993</v>
      </c>
      <c r="S93" s="14">
        <f t="shared" si="120"/>
        <v>1750</v>
      </c>
      <c r="T93" s="15">
        <f t="shared" si="121"/>
        <v>700000</v>
      </c>
      <c r="U93" s="16">
        <f>+J93*S93</f>
        <v>113924.99999999999</v>
      </c>
      <c r="V93" s="15">
        <f t="shared" si="122"/>
        <v>45569999.999999993</v>
      </c>
      <c r="X93" s="14">
        <f t="shared" si="125"/>
        <v>1850</v>
      </c>
      <c r="Y93" s="15">
        <f t="shared" si="123"/>
        <v>740000</v>
      </c>
      <c r="Z93" s="15">
        <f>+J93*X93</f>
        <v>120434.99999999999</v>
      </c>
      <c r="AA93" s="15">
        <f t="shared" si="124"/>
        <v>48173999.999999993</v>
      </c>
      <c r="AC93" s="14">
        <f t="shared" si="130"/>
        <v>1925</v>
      </c>
      <c r="AD93" s="15">
        <f>AC93*$S$125</f>
        <v>770000</v>
      </c>
      <c r="AE93" s="15">
        <f>G93*AC93+(H93+I93)*AC93/2</f>
        <v>125317.49999999999</v>
      </c>
      <c r="AF93" s="15">
        <f>AE93*$S$125</f>
        <v>50126999.999999993</v>
      </c>
      <c r="AG93" s="22"/>
      <c r="AH93" s="22"/>
      <c r="AI93" s="22"/>
      <c r="AJ93" s="22"/>
    </row>
    <row r="94" spans="2:36" x14ac:dyDescent="0.25">
      <c r="C94" s="18"/>
      <c r="D94" s="82"/>
      <c r="E94" s="18"/>
      <c r="F94" s="87"/>
      <c r="G94" s="19">
        <f>SUM(G87:G93)</f>
        <v>446.4</v>
      </c>
      <c r="H94" s="19">
        <f>SUM(H87:I93)</f>
        <v>0</v>
      </c>
      <c r="I94" s="19">
        <f>SUM(I87:I92)</f>
        <v>0</v>
      </c>
      <c r="J94" s="19">
        <f>SUM(J87:J93)</f>
        <v>446.4</v>
      </c>
      <c r="N94" s="104">
        <f>+P94/J94</f>
        <v>1645.2732974910396</v>
      </c>
      <c r="O94" s="20"/>
      <c r="P94" s="21">
        <f>SUM(P87:P93)</f>
        <v>734450</v>
      </c>
      <c r="Q94" s="21">
        <f>SUM(Q87:Q93)</f>
        <v>293780000</v>
      </c>
      <c r="S94" s="104">
        <f>+U94/J94</f>
        <v>1745.2732974910396</v>
      </c>
      <c r="T94" s="20"/>
      <c r="U94" s="21">
        <f>SUM(U87:U93)</f>
        <v>779090</v>
      </c>
      <c r="V94" s="21">
        <f>SUM(V87:V93)</f>
        <v>311636000</v>
      </c>
      <c r="X94" s="104">
        <f>+Z94/J94</f>
        <v>1845.2732974910396</v>
      </c>
      <c r="Y94" s="20"/>
      <c r="Z94" s="21">
        <f>SUM(Z87:Z93)</f>
        <v>823730</v>
      </c>
      <c r="AA94" s="21">
        <f>SUM(AA87:AA93)</f>
        <v>329492000</v>
      </c>
      <c r="AC94" s="2">
        <f t="shared" si="130"/>
        <v>1920.2732974910396</v>
      </c>
      <c r="AD94" s="20">
        <f>AC94*$S$125</f>
        <v>768109.31899641582</v>
      </c>
      <c r="AE94" s="21">
        <f>SUM(AE87:AE93)</f>
        <v>657587.5</v>
      </c>
      <c r="AF94" s="21">
        <f>SUM(AF87:AF93)</f>
        <v>263035000</v>
      </c>
      <c r="AG94" s="193"/>
      <c r="AH94" s="193"/>
      <c r="AI94" s="193"/>
      <c r="AJ94" s="193"/>
    </row>
    <row r="95" spans="2:36" x14ac:dyDescent="0.25">
      <c r="C95" s="18"/>
      <c r="D95" s="82"/>
      <c r="E95" s="18"/>
      <c r="F95" s="87"/>
      <c r="G95" s="19"/>
      <c r="H95" s="19"/>
      <c r="I95" s="19"/>
      <c r="J95" s="19"/>
      <c r="N95" s="104"/>
      <c r="O95" s="20"/>
      <c r="P95" s="21"/>
      <c r="Q95" s="21"/>
      <c r="S95" s="104"/>
      <c r="T95" s="20"/>
      <c r="U95" s="21"/>
      <c r="V95" s="21"/>
      <c r="X95" s="104"/>
      <c r="Y95" s="20"/>
      <c r="Z95" s="21"/>
      <c r="AA95" s="21"/>
      <c r="AC95" s="2"/>
      <c r="AD95" s="20"/>
      <c r="AE95" s="21"/>
      <c r="AF95" s="21"/>
      <c r="AG95" s="2"/>
      <c r="AH95" s="2"/>
      <c r="AI95" s="2"/>
      <c r="AJ95" s="2"/>
    </row>
    <row r="96" spans="2:36" ht="13.8" customHeight="1" x14ac:dyDescent="0.25">
      <c r="B96" s="191">
        <v>11</v>
      </c>
      <c r="C96" s="12">
        <v>453</v>
      </c>
      <c r="D96" s="81" t="s">
        <v>94</v>
      </c>
      <c r="E96" s="12">
        <v>3</v>
      </c>
      <c r="F96" s="86" t="s">
        <v>11</v>
      </c>
      <c r="G96" s="12">
        <v>230.3</v>
      </c>
      <c r="H96" s="12"/>
      <c r="I96" s="12">
        <v>0</v>
      </c>
      <c r="J96" s="12">
        <f>G96+H96</f>
        <v>230.3</v>
      </c>
      <c r="L96" s="13" t="s">
        <v>9</v>
      </c>
      <c r="N96" s="14">
        <v>1600</v>
      </c>
      <c r="O96" s="15">
        <f t="shared" ref="O96:O102" si="131">N96*$S$125</f>
        <v>640000</v>
      </c>
      <c r="P96" s="16">
        <f>+J96*N96</f>
        <v>368480</v>
      </c>
      <c r="Q96" s="15">
        <f t="shared" ref="Q96:Q102" si="132">P96*$S$125</f>
        <v>147392000</v>
      </c>
      <c r="S96" s="14">
        <f t="shared" ref="S96:S102" si="133">N96+100</f>
        <v>1700</v>
      </c>
      <c r="T96" s="15">
        <f t="shared" ref="T96:T102" si="134">S96*$S$125</f>
        <v>680000</v>
      </c>
      <c r="U96" s="16">
        <f>+J96*S96</f>
        <v>391510</v>
      </c>
      <c r="V96" s="15">
        <f t="shared" ref="V96:V102" si="135">U96*$S$125</f>
        <v>156604000</v>
      </c>
      <c r="X96" s="14">
        <f>+S96+100</f>
        <v>1800</v>
      </c>
      <c r="Y96" s="15">
        <f t="shared" ref="Y96:Y102" si="136">X96*$S$125</f>
        <v>720000</v>
      </c>
      <c r="Z96" s="15">
        <f>+J96*X96</f>
        <v>414540</v>
      </c>
      <c r="AA96" s="15">
        <f t="shared" ref="AA96:AA102" si="137">Z96*$S$125</f>
        <v>165816000</v>
      </c>
      <c r="AC96" s="14">
        <f>X96+75</f>
        <v>1875</v>
      </c>
      <c r="AD96" s="15">
        <f>AC96*$S$125</f>
        <v>750000</v>
      </c>
      <c r="AE96" s="15">
        <f>G96*AC96+(H96+I96)*AC96/2</f>
        <v>431812.5</v>
      </c>
      <c r="AF96" s="15">
        <f>AE96*$S$125</f>
        <v>172725000</v>
      </c>
      <c r="AG96" s="192"/>
      <c r="AH96" s="192"/>
      <c r="AI96" s="192"/>
      <c r="AJ96" s="192"/>
    </row>
    <row r="97" spans="2:36" ht="13.8" customHeight="1" x14ac:dyDescent="0.25">
      <c r="B97" s="191"/>
      <c r="C97" s="12">
        <v>454</v>
      </c>
      <c r="D97" s="81" t="s">
        <v>95</v>
      </c>
      <c r="E97" s="12">
        <v>0</v>
      </c>
      <c r="F97" s="86" t="s">
        <v>8</v>
      </c>
      <c r="G97" s="12">
        <v>521.6</v>
      </c>
      <c r="H97" s="12"/>
      <c r="I97" s="12">
        <v>0</v>
      </c>
      <c r="J97" s="12">
        <f t="shared" ref="J97:J102" si="138">G97+H97</f>
        <v>521.6</v>
      </c>
      <c r="L97" s="17" t="s">
        <v>10</v>
      </c>
      <c r="N97" s="14">
        <v>1750</v>
      </c>
      <c r="O97" s="15">
        <f t="shared" si="131"/>
        <v>700000</v>
      </c>
      <c r="P97" s="16">
        <f>+J97*N97</f>
        <v>912800</v>
      </c>
      <c r="Q97" s="15">
        <f t="shared" si="132"/>
        <v>365120000</v>
      </c>
      <c r="S97" s="14">
        <f t="shared" si="133"/>
        <v>1850</v>
      </c>
      <c r="T97" s="15">
        <f t="shared" si="134"/>
        <v>740000</v>
      </c>
      <c r="U97" s="16">
        <f>+J97*S97</f>
        <v>964960</v>
      </c>
      <c r="V97" s="15">
        <f t="shared" si="135"/>
        <v>385984000</v>
      </c>
      <c r="X97" s="14">
        <f t="shared" ref="X97:X102" si="139">+S97+100</f>
        <v>1950</v>
      </c>
      <c r="Y97" s="15">
        <f t="shared" si="136"/>
        <v>780000</v>
      </c>
      <c r="Z97" s="15">
        <f>+J97*X97</f>
        <v>1017120</v>
      </c>
      <c r="AA97" s="15">
        <f t="shared" si="137"/>
        <v>406848000</v>
      </c>
      <c r="AC97" s="14">
        <f t="shared" ref="AC97:AC103" si="140">X97+75</f>
        <v>2025</v>
      </c>
      <c r="AD97" s="15">
        <f>AC97*$S$125</f>
        <v>810000</v>
      </c>
      <c r="AE97" s="15">
        <f>G97*AC97+(H97+I97)*AC97/2</f>
        <v>1056240</v>
      </c>
      <c r="AF97" s="15">
        <f>AE97*$S$125</f>
        <v>422496000</v>
      </c>
      <c r="AG97" s="192"/>
      <c r="AH97" s="192"/>
      <c r="AI97" s="192"/>
      <c r="AJ97" s="192"/>
    </row>
    <row r="98" spans="2:36" ht="13.8" customHeight="1" x14ac:dyDescent="0.25">
      <c r="B98" s="191"/>
      <c r="C98" s="12">
        <v>455</v>
      </c>
      <c r="D98" s="81" t="s">
        <v>96</v>
      </c>
      <c r="E98" s="12">
        <v>1</v>
      </c>
      <c r="F98" s="86"/>
      <c r="G98" s="12">
        <v>51.6</v>
      </c>
      <c r="H98" s="12"/>
      <c r="I98" s="12"/>
      <c r="J98" s="12">
        <f t="shared" si="138"/>
        <v>51.6</v>
      </c>
      <c r="L98" s="17"/>
      <c r="N98" s="14">
        <v>1700</v>
      </c>
      <c r="O98" s="15">
        <f t="shared" si="131"/>
        <v>680000</v>
      </c>
      <c r="P98" s="16">
        <f t="shared" ref="P98:P99" si="141">+J98*N98</f>
        <v>87720</v>
      </c>
      <c r="Q98" s="15">
        <f t="shared" si="132"/>
        <v>35088000</v>
      </c>
      <c r="S98" s="14">
        <f t="shared" si="133"/>
        <v>1800</v>
      </c>
      <c r="T98" s="15">
        <f t="shared" si="134"/>
        <v>720000</v>
      </c>
      <c r="U98" s="16">
        <f t="shared" ref="U98:U99" si="142">+J98*S98</f>
        <v>92880</v>
      </c>
      <c r="V98" s="15">
        <f t="shared" si="135"/>
        <v>37152000</v>
      </c>
      <c r="X98" s="14">
        <f t="shared" si="139"/>
        <v>1900</v>
      </c>
      <c r="Y98" s="15">
        <f t="shared" si="136"/>
        <v>760000</v>
      </c>
      <c r="Z98" s="15">
        <f t="shared" ref="Z98:Z99" si="143">+J98*X98</f>
        <v>98040</v>
      </c>
      <c r="AA98" s="15">
        <f t="shared" si="137"/>
        <v>39216000</v>
      </c>
      <c r="AC98" s="14"/>
      <c r="AD98" s="15"/>
      <c r="AE98" s="15"/>
      <c r="AF98" s="15"/>
      <c r="AG98" s="22"/>
      <c r="AH98" s="22"/>
      <c r="AI98" s="22"/>
      <c r="AJ98" s="22"/>
    </row>
    <row r="99" spans="2:36" ht="13.8" customHeight="1" x14ac:dyDescent="0.25">
      <c r="B99" s="191"/>
      <c r="C99" s="12">
        <v>456</v>
      </c>
      <c r="D99" s="81" t="s">
        <v>93</v>
      </c>
      <c r="E99" s="12">
        <v>1</v>
      </c>
      <c r="F99" s="86"/>
      <c r="G99" s="12">
        <v>52.1</v>
      </c>
      <c r="H99" s="12"/>
      <c r="I99" s="12"/>
      <c r="J99" s="12">
        <f t="shared" si="138"/>
        <v>52.1</v>
      </c>
      <c r="L99" s="17"/>
      <c r="N99" s="14">
        <v>1700</v>
      </c>
      <c r="O99" s="15">
        <f t="shared" si="131"/>
        <v>680000</v>
      </c>
      <c r="P99" s="16">
        <f t="shared" si="141"/>
        <v>88570</v>
      </c>
      <c r="Q99" s="15">
        <f t="shared" si="132"/>
        <v>35428000</v>
      </c>
      <c r="S99" s="14">
        <f t="shared" si="133"/>
        <v>1800</v>
      </c>
      <c r="T99" s="15">
        <f t="shared" si="134"/>
        <v>720000</v>
      </c>
      <c r="U99" s="16">
        <f t="shared" si="142"/>
        <v>93780</v>
      </c>
      <c r="V99" s="15">
        <f t="shared" si="135"/>
        <v>37512000</v>
      </c>
      <c r="X99" s="14">
        <f t="shared" si="139"/>
        <v>1900</v>
      </c>
      <c r="Y99" s="15">
        <f t="shared" si="136"/>
        <v>760000</v>
      </c>
      <c r="Z99" s="15">
        <f t="shared" si="143"/>
        <v>98990</v>
      </c>
      <c r="AA99" s="15">
        <f t="shared" si="137"/>
        <v>39596000</v>
      </c>
      <c r="AC99" s="14"/>
      <c r="AD99" s="15"/>
      <c r="AE99" s="15"/>
      <c r="AF99" s="15"/>
      <c r="AG99" s="22"/>
      <c r="AH99" s="22"/>
      <c r="AI99" s="22"/>
      <c r="AJ99" s="22"/>
    </row>
    <row r="100" spans="2:36" ht="13.8" customHeight="1" x14ac:dyDescent="0.25">
      <c r="B100" s="191"/>
      <c r="C100" s="12">
        <v>457</v>
      </c>
      <c r="D100" s="81" t="s">
        <v>93</v>
      </c>
      <c r="E100" s="12">
        <v>1</v>
      </c>
      <c r="F100" s="86" t="s">
        <v>8</v>
      </c>
      <c r="G100" s="12">
        <v>62.8</v>
      </c>
      <c r="H100" s="12"/>
      <c r="I100" s="12">
        <v>0</v>
      </c>
      <c r="J100" s="12">
        <f t="shared" si="138"/>
        <v>62.8</v>
      </c>
      <c r="L100" s="17" t="s">
        <v>10</v>
      </c>
      <c r="N100" s="14">
        <v>1700</v>
      </c>
      <c r="O100" s="15">
        <f t="shared" si="131"/>
        <v>680000</v>
      </c>
      <c r="P100" s="16">
        <f>+J100*N100</f>
        <v>106760</v>
      </c>
      <c r="Q100" s="15">
        <f t="shared" si="132"/>
        <v>42704000</v>
      </c>
      <c r="S100" s="14">
        <f t="shared" si="133"/>
        <v>1800</v>
      </c>
      <c r="T100" s="15">
        <f t="shared" si="134"/>
        <v>720000</v>
      </c>
      <c r="U100" s="16">
        <f>+J100*S100</f>
        <v>113040</v>
      </c>
      <c r="V100" s="15">
        <f t="shared" si="135"/>
        <v>45216000</v>
      </c>
      <c r="X100" s="14">
        <f t="shared" si="139"/>
        <v>1900</v>
      </c>
      <c r="Y100" s="15">
        <f t="shared" si="136"/>
        <v>760000</v>
      </c>
      <c r="Z100" s="15">
        <f>+J100*X100</f>
        <v>119320</v>
      </c>
      <c r="AA100" s="15">
        <f t="shared" si="137"/>
        <v>47728000</v>
      </c>
      <c r="AC100" s="14">
        <f t="shared" si="140"/>
        <v>1975</v>
      </c>
      <c r="AD100" s="15">
        <f>AC100*$S$125</f>
        <v>790000</v>
      </c>
      <c r="AE100" s="15">
        <f>G100*AC100+(H100+I100)*AC100/2</f>
        <v>124030</v>
      </c>
      <c r="AF100" s="15">
        <f>AE100*$S$125</f>
        <v>49612000</v>
      </c>
      <c r="AG100" s="192"/>
      <c r="AH100" s="192"/>
      <c r="AI100" s="192"/>
      <c r="AJ100" s="192"/>
    </row>
    <row r="101" spans="2:36" ht="13.8" customHeight="1" x14ac:dyDescent="0.25">
      <c r="B101" s="191"/>
      <c r="C101" s="12">
        <v>458</v>
      </c>
      <c r="D101" s="81" t="s">
        <v>93</v>
      </c>
      <c r="E101" s="12">
        <v>1</v>
      </c>
      <c r="F101" s="86" t="s">
        <v>11</v>
      </c>
      <c r="G101" s="12">
        <v>62.3</v>
      </c>
      <c r="H101" s="12"/>
      <c r="I101" s="12">
        <v>0</v>
      </c>
      <c r="J101" s="12">
        <f t="shared" si="138"/>
        <v>62.3</v>
      </c>
      <c r="L101" s="17" t="s">
        <v>10</v>
      </c>
      <c r="N101" s="14">
        <v>1700</v>
      </c>
      <c r="O101" s="15">
        <f t="shared" si="131"/>
        <v>680000</v>
      </c>
      <c r="P101" s="16">
        <f>+J101*N101</f>
        <v>105910</v>
      </c>
      <c r="Q101" s="15">
        <f t="shared" si="132"/>
        <v>42364000</v>
      </c>
      <c r="S101" s="14">
        <f t="shared" si="133"/>
        <v>1800</v>
      </c>
      <c r="T101" s="15">
        <f t="shared" si="134"/>
        <v>720000</v>
      </c>
      <c r="U101" s="16">
        <f>+J101*S101</f>
        <v>112140</v>
      </c>
      <c r="V101" s="15">
        <f t="shared" si="135"/>
        <v>44856000</v>
      </c>
      <c r="X101" s="14">
        <f t="shared" si="139"/>
        <v>1900</v>
      </c>
      <c r="Y101" s="15">
        <f t="shared" si="136"/>
        <v>760000</v>
      </c>
      <c r="Z101" s="15">
        <f>+J101*X101</f>
        <v>118370</v>
      </c>
      <c r="AA101" s="15">
        <f t="shared" si="137"/>
        <v>47348000</v>
      </c>
      <c r="AC101" s="14">
        <f t="shared" si="140"/>
        <v>1975</v>
      </c>
      <c r="AD101" s="15">
        <f>AC101*$S$125</f>
        <v>790000</v>
      </c>
      <c r="AE101" s="15">
        <f>G101*AC101+(H101+I101)*AC101/2</f>
        <v>123042.5</v>
      </c>
      <c r="AF101" s="15">
        <f>AE101*$S$125</f>
        <v>49217000</v>
      </c>
      <c r="AG101" s="192"/>
      <c r="AH101" s="192"/>
      <c r="AI101" s="192"/>
      <c r="AJ101" s="192"/>
    </row>
    <row r="102" spans="2:36" ht="14.4" customHeight="1" x14ac:dyDescent="0.25">
      <c r="B102" s="191"/>
      <c r="C102" s="12">
        <v>459</v>
      </c>
      <c r="D102" s="81" t="s">
        <v>91</v>
      </c>
      <c r="E102" s="12">
        <v>1</v>
      </c>
      <c r="F102" s="86" t="s">
        <v>11</v>
      </c>
      <c r="G102" s="12">
        <v>65.099999999999994</v>
      </c>
      <c r="H102" s="12"/>
      <c r="I102" s="12">
        <v>0</v>
      </c>
      <c r="J102" s="12">
        <f t="shared" si="138"/>
        <v>65.099999999999994</v>
      </c>
      <c r="L102" s="17"/>
      <c r="N102" s="14">
        <v>1750</v>
      </c>
      <c r="O102" s="15">
        <f t="shared" si="131"/>
        <v>700000</v>
      </c>
      <c r="P102" s="16">
        <f>+J102*N102</f>
        <v>113924.99999999999</v>
      </c>
      <c r="Q102" s="15">
        <f t="shared" si="132"/>
        <v>45569999.999999993</v>
      </c>
      <c r="S102" s="14">
        <f t="shared" si="133"/>
        <v>1850</v>
      </c>
      <c r="T102" s="15">
        <f t="shared" si="134"/>
        <v>740000</v>
      </c>
      <c r="U102" s="16">
        <f>+J102*S102</f>
        <v>120434.99999999999</v>
      </c>
      <c r="V102" s="15">
        <f t="shared" si="135"/>
        <v>48173999.999999993</v>
      </c>
      <c r="X102" s="14">
        <f t="shared" si="139"/>
        <v>1950</v>
      </c>
      <c r="Y102" s="15">
        <f t="shared" si="136"/>
        <v>780000</v>
      </c>
      <c r="Z102" s="15">
        <f>+J102*X102</f>
        <v>126944.99999999999</v>
      </c>
      <c r="AA102" s="15">
        <f t="shared" si="137"/>
        <v>50777999.999999993</v>
      </c>
      <c r="AC102" s="14">
        <f t="shared" si="140"/>
        <v>2025</v>
      </c>
      <c r="AD102" s="15">
        <f>AC102*$S$125</f>
        <v>810000</v>
      </c>
      <c r="AE102" s="15">
        <f>G102*AC102+(H102+I102)*AC102/2</f>
        <v>131827.5</v>
      </c>
      <c r="AF102" s="15">
        <f>AE102*$S$125</f>
        <v>52731000</v>
      </c>
      <c r="AG102" s="22"/>
      <c r="AH102" s="22"/>
      <c r="AI102" s="22"/>
      <c r="AJ102" s="22"/>
    </row>
    <row r="103" spans="2:36" x14ac:dyDescent="0.25">
      <c r="C103" s="18"/>
      <c r="D103" s="82"/>
      <c r="E103" s="18"/>
      <c r="F103" s="87"/>
      <c r="G103" s="19">
        <f>SUM(G96:G102)</f>
        <v>1045.8</v>
      </c>
      <c r="H103" s="19">
        <f>SUM(H96:I102)</f>
        <v>0</v>
      </c>
      <c r="I103" s="19">
        <f>SUM(I96:I101)</f>
        <v>0</v>
      </c>
      <c r="J103" s="19">
        <f>SUM(J96:J102)</f>
        <v>1045.8</v>
      </c>
      <c r="N103" s="104">
        <f>+P103/J103</f>
        <v>1706.0288774144196</v>
      </c>
      <c r="O103" s="20"/>
      <c r="P103" s="21">
        <f>SUM(P96:P102)</f>
        <v>1784165</v>
      </c>
      <c r="Q103" s="21">
        <f>SUM(Q96:Q102)</f>
        <v>713666000</v>
      </c>
      <c r="S103" s="104">
        <f>+U103/J103</f>
        <v>1806.0288774144196</v>
      </c>
      <c r="T103" s="20"/>
      <c r="U103" s="21">
        <f>SUM(U96:U102)</f>
        <v>1888745</v>
      </c>
      <c r="V103" s="21">
        <f>SUM(V96:V102)</f>
        <v>755498000</v>
      </c>
      <c r="X103" s="104">
        <f>+Z103/J103</f>
        <v>1906.0288774144196</v>
      </c>
      <c r="Y103" s="20"/>
      <c r="Z103" s="21">
        <f>SUM(Z96:Z102)</f>
        <v>1993325</v>
      </c>
      <c r="AA103" s="21">
        <f>SUM(AA96:AA102)</f>
        <v>797330000</v>
      </c>
      <c r="AC103" s="2">
        <f t="shared" si="140"/>
        <v>1981.0288774144196</v>
      </c>
      <c r="AD103" s="20">
        <f>AC103*$S$125</f>
        <v>792411.55096576782</v>
      </c>
      <c r="AE103" s="21">
        <f>SUM(AE96:AE102)</f>
        <v>1866952.5</v>
      </c>
      <c r="AF103" s="21">
        <f>SUM(AF96:AF102)</f>
        <v>746781000</v>
      </c>
      <c r="AG103" s="193"/>
      <c r="AH103" s="193"/>
      <c r="AI103" s="193"/>
      <c r="AJ103" s="193"/>
    </row>
    <row r="104" spans="2:36" x14ac:dyDescent="0.25">
      <c r="C104" s="18"/>
      <c r="D104" s="82"/>
      <c r="E104" s="18"/>
      <c r="F104" s="87"/>
      <c r="G104" s="19"/>
      <c r="H104" s="19"/>
      <c r="I104" s="19"/>
      <c r="J104" s="19"/>
      <c r="N104" s="104"/>
      <c r="O104" s="20"/>
      <c r="P104" s="21"/>
      <c r="Q104" s="21"/>
      <c r="S104" s="104"/>
      <c r="T104" s="20"/>
      <c r="U104" s="21"/>
      <c r="V104" s="21"/>
      <c r="X104" s="104"/>
      <c r="Y104" s="20"/>
      <c r="Z104" s="21"/>
      <c r="AA104" s="21"/>
      <c r="AC104" s="2"/>
      <c r="AD104" s="20"/>
      <c r="AE104" s="21"/>
      <c r="AF104" s="21"/>
      <c r="AG104" s="2"/>
      <c r="AH104" s="2"/>
      <c r="AI104" s="2"/>
      <c r="AJ104" s="2"/>
    </row>
    <row r="105" spans="2:36" ht="13.8" customHeight="1" x14ac:dyDescent="0.25">
      <c r="B105" s="191">
        <v>12</v>
      </c>
      <c r="C105" s="12">
        <v>460</v>
      </c>
      <c r="D105" s="81" t="s">
        <v>94</v>
      </c>
      <c r="E105" s="12">
        <v>1</v>
      </c>
      <c r="F105" s="86" t="s">
        <v>11</v>
      </c>
      <c r="G105" s="12">
        <v>230.3</v>
      </c>
      <c r="H105" s="12"/>
      <c r="I105" s="12">
        <v>0</v>
      </c>
      <c r="J105" s="12">
        <f t="shared" ref="J105:J110" si="144">G105+H105</f>
        <v>230.3</v>
      </c>
      <c r="L105" s="13" t="s">
        <v>9</v>
      </c>
      <c r="N105" s="14">
        <v>1600</v>
      </c>
      <c r="O105" s="15">
        <f t="shared" ref="O105:O110" si="145">N105*$S$125</f>
        <v>640000</v>
      </c>
      <c r="P105" s="16">
        <f>+J105*N105</f>
        <v>368480</v>
      </c>
      <c r="Q105" s="15">
        <f t="shared" ref="Q105:Q110" si="146">P105*$S$125</f>
        <v>147392000</v>
      </c>
      <c r="S105" s="14">
        <f t="shared" ref="S105:S110" si="147">N105+100</f>
        <v>1700</v>
      </c>
      <c r="T105" s="15">
        <f t="shared" ref="T105:T110" si="148">S105*$S$125</f>
        <v>680000</v>
      </c>
      <c r="U105" s="16">
        <f>+J105*S105</f>
        <v>391510</v>
      </c>
      <c r="V105" s="15">
        <f t="shared" ref="V105:V110" si="149">U105*$S$125</f>
        <v>156604000</v>
      </c>
      <c r="X105" s="14">
        <f>+S105+100</f>
        <v>1800</v>
      </c>
      <c r="Y105" s="15">
        <f t="shared" ref="Y105:Y110" si="150">X105*$S$125</f>
        <v>720000</v>
      </c>
      <c r="Z105" s="15">
        <f>+J105*X105</f>
        <v>414540</v>
      </c>
      <c r="AA105" s="15">
        <f t="shared" ref="AA105:AA110" si="151">Z105*$S$125</f>
        <v>165816000</v>
      </c>
      <c r="AC105" s="14">
        <f>X105+75</f>
        <v>1875</v>
      </c>
      <c r="AD105" s="15">
        <f>AC105*$S$125</f>
        <v>750000</v>
      </c>
      <c r="AE105" s="15">
        <f>G105*AC105+(H105+I105)*AC105/2</f>
        <v>431812.5</v>
      </c>
      <c r="AF105" s="15">
        <f>AE105*$S$125</f>
        <v>172725000</v>
      </c>
      <c r="AG105" s="192"/>
      <c r="AH105" s="192"/>
      <c r="AI105" s="192"/>
      <c r="AJ105" s="192"/>
    </row>
    <row r="106" spans="2:36" ht="13.8" customHeight="1" x14ac:dyDescent="0.25">
      <c r="B106" s="191"/>
      <c r="C106" s="12">
        <v>461</v>
      </c>
      <c r="D106" s="81" t="s">
        <v>96</v>
      </c>
      <c r="E106" s="12">
        <v>1</v>
      </c>
      <c r="F106" s="86" t="s">
        <v>8</v>
      </c>
      <c r="G106" s="12">
        <v>51.6</v>
      </c>
      <c r="H106" s="12"/>
      <c r="I106" s="12">
        <v>0</v>
      </c>
      <c r="J106" s="12">
        <f t="shared" si="144"/>
        <v>51.6</v>
      </c>
      <c r="L106" s="17" t="s">
        <v>10</v>
      </c>
      <c r="N106" s="14">
        <v>1750</v>
      </c>
      <c r="O106" s="15">
        <f t="shared" si="145"/>
        <v>700000</v>
      </c>
      <c r="P106" s="16">
        <f>+J106*N106</f>
        <v>90300</v>
      </c>
      <c r="Q106" s="15">
        <f t="shared" si="146"/>
        <v>36120000</v>
      </c>
      <c r="S106" s="14">
        <f t="shared" si="147"/>
        <v>1850</v>
      </c>
      <c r="T106" s="15">
        <f t="shared" si="148"/>
        <v>740000</v>
      </c>
      <c r="U106" s="16">
        <f>+J106*S106</f>
        <v>95460</v>
      </c>
      <c r="V106" s="15">
        <f t="shared" si="149"/>
        <v>38184000</v>
      </c>
      <c r="X106" s="14">
        <f t="shared" ref="X106:X110" si="152">+S106+100</f>
        <v>1950</v>
      </c>
      <c r="Y106" s="15">
        <f t="shared" si="150"/>
        <v>780000</v>
      </c>
      <c r="Z106" s="15">
        <f>+J106*X106</f>
        <v>100620</v>
      </c>
      <c r="AA106" s="15">
        <f t="shared" si="151"/>
        <v>40248000</v>
      </c>
      <c r="AC106" s="14">
        <f t="shared" ref="AC106:AC111" si="153">X106+75</f>
        <v>2025</v>
      </c>
      <c r="AD106" s="15">
        <f>AC106*$S$125</f>
        <v>810000</v>
      </c>
      <c r="AE106" s="15">
        <f>G106*AC106+(H106+I106)*AC106/2</f>
        <v>104490</v>
      </c>
      <c r="AF106" s="15">
        <f>AE106*$S$125</f>
        <v>41796000</v>
      </c>
      <c r="AG106" s="192"/>
      <c r="AH106" s="192"/>
      <c r="AI106" s="192"/>
      <c r="AJ106" s="192"/>
    </row>
    <row r="107" spans="2:36" ht="13.8" customHeight="1" x14ac:dyDescent="0.25">
      <c r="B107" s="191"/>
      <c r="C107" s="12">
        <v>462</v>
      </c>
      <c r="D107" s="81" t="s">
        <v>93</v>
      </c>
      <c r="E107" s="12">
        <v>1</v>
      </c>
      <c r="F107" s="86"/>
      <c r="G107" s="12">
        <v>52.1</v>
      </c>
      <c r="H107" s="12"/>
      <c r="I107" s="12"/>
      <c r="J107" s="12">
        <f t="shared" si="144"/>
        <v>52.1</v>
      </c>
      <c r="L107" s="17"/>
      <c r="N107" s="14">
        <v>1700</v>
      </c>
      <c r="O107" s="15">
        <f t="shared" si="145"/>
        <v>680000</v>
      </c>
      <c r="P107" s="16">
        <f t="shared" ref="P107:P108" si="154">+J107*N107</f>
        <v>88570</v>
      </c>
      <c r="Q107" s="15">
        <f t="shared" si="146"/>
        <v>35428000</v>
      </c>
      <c r="S107" s="14">
        <f t="shared" si="147"/>
        <v>1800</v>
      </c>
      <c r="T107" s="15">
        <f t="shared" si="148"/>
        <v>720000</v>
      </c>
      <c r="U107" s="16">
        <f t="shared" ref="U107:U108" si="155">+J107*S107</f>
        <v>93780</v>
      </c>
      <c r="V107" s="15">
        <f t="shared" si="149"/>
        <v>37512000</v>
      </c>
      <c r="X107" s="14">
        <f t="shared" si="152"/>
        <v>1900</v>
      </c>
      <c r="Y107" s="15">
        <f t="shared" si="150"/>
        <v>760000</v>
      </c>
      <c r="Z107" s="15">
        <f t="shared" ref="Z107:Z108" si="156">+J107*X107</f>
        <v>98990</v>
      </c>
      <c r="AA107" s="15">
        <f t="shared" si="151"/>
        <v>39596000</v>
      </c>
      <c r="AC107" s="14"/>
      <c r="AD107" s="15"/>
      <c r="AE107" s="15"/>
      <c r="AF107" s="15"/>
      <c r="AG107" s="22"/>
      <c r="AH107" s="22"/>
      <c r="AI107" s="22"/>
      <c r="AJ107" s="22"/>
    </row>
    <row r="108" spans="2:36" ht="13.8" customHeight="1" x14ac:dyDescent="0.25">
      <c r="B108" s="191"/>
      <c r="C108" s="12">
        <v>463</v>
      </c>
      <c r="D108" s="81" t="s">
        <v>93</v>
      </c>
      <c r="E108" s="12">
        <v>1</v>
      </c>
      <c r="F108" s="86"/>
      <c r="G108" s="12">
        <v>62.8</v>
      </c>
      <c r="H108" s="12"/>
      <c r="I108" s="12"/>
      <c r="J108" s="12">
        <f t="shared" si="144"/>
        <v>62.8</v>
      </c>
      <c r="L108" s="17"/>
      <c r="N108" s="14">
        <v>1700</v>
      </c>
      <c r="O108" s="15">
        <f t="shared" si="145"/>
        <v>680000</v>
      </c>
      <c r="P108" s="16">
        <f t="shared" si="154"/>
        <v>106760</v>
      </c>
      <c r="Q108" s="15">
        <f t="shared" si="146"/>
        <v>42704000</v>
      </c>
      <c r="S108" s="14">
        <f t="shared" si="147"/>
        <v>1800</v>
      </c>
      <c r="T108" s="15">
        <f t="shared" si="148"/>
        <v>720000</v>
      </c>
      <c r="U108" s="16">
        <f t="shared" si="155"/>
        <v>113040</v>
      </c>
      <c r="V108" s="15">
        <f t="shared" si="149"/>
        <v>45216000</v>
      </c>
      <c r="X108" s="14">
        <f t="shared" si="152"/>
        <v>1900</v>
      </c>
      <c r="Y108" s="15">
        <f t="shared" si="150"/>
        <v>760000</v>
      </c>
      <c r="Z108" s="15">
        <f t="shared" si="156"/>
        <v>119320</v>
      </c>
      <c r="AA108" s="15">
        <f t="shared" si="151"/>
        <v>47728000</v>
      </c>
      <c r="AC108" s="14"/>
      <c r="AD108" s="15"/>
      <c r="AE108" s="15"/>
      <c r="AF108" s="15"/>
      <c r="AG108" s="22"/>
      <c r="AH108" s="22"/>
      <c r="AI108" s="22"/>
      <c r="AJ108" s="22"/>
    </row>
    <row r="109" spans="2:36" ht="13.8" customHeight="1" x14ac:dyDescent="0.25">
      <c r="B109" s="191"/>
      <c r="C109" s="12">
        <v>464</v>
      </c>
      <c r="D109" s="81" t="s">
        <v>93</v>
      </c>
      <c r="E109" s="12">
        <v>1</v>
      </c>
      <c r="F109" s="86" t="s">
        <v>8</v>
      </c>
      <c r="G109" s="12">
        <v>62.3</v>
      </c>
      <c r="H109" s="12"/>
      <c r="I109" s="12">
        <v>0</v>
      </c>
      <c r="J109" s="12">
        <f t="shared" si="144"/>
        <v>62.3</v>
      </c>
      <c r="L109" s="17" t="s">
        <v>10</v>
      </c>
      <c r="N109" s="14">
        <v>1700</v>
      </c>
      <c r="O109" s="15">
        <f t="shared" si="145"/>
        <v>680000</v>
      </c>
      <c r="P109" s="16">
        <f>+J109*N109</f>
        <v>105910</v>
      </c>
      <c r="Q109" s="15">
        <f t="shared" si="146"/>
        <v>42364000</v>
      </c>
      <c r="S109" s="14">
        <f t="shared" si="147"/>
        <v>1800</v>
      </c>
      <c r="T109" s="15">
        <f t="shared" si="148"/>
        <v>720000</v>
      </c>
      <c r="U109" s="16">
        <f>+J109*S109</f>
        <v>112140</v>
      </c>
      <c r="V109" s="15">
        <f t="shared" si="149"/>
        <v>44856000</v>
      </c>
      <c r="X109" s="14">
        <f t="shared" si="152"/>
        <v>1900</v>
      </c>
      <c r="Y109" s="15">
        <f t="shared" si="150"/>
        <v>760000</v>
      </c>
      <c r="Z109" s="15">
        <f>+J109*X109</f>
        <v>118370</v>
      </c>
      <c r="AA109" s="15">
        <f t="shared" si="151"/>
        <v>47348000</v>
      </c>
      <c r="AC109" s="14">
        <f t="shared" si="153"/>
        <v>1975</v>
      </c>
      <c r="AD109" s="15">
        <f>AC109*$S$125</f>
        <v>790000</v>
      </c>
      <c r="AE109" s="15">
        <f>G109*AC109+(H109+I109)*AC109/2</f>
        <v>123042.5</v>
      </c>
      <c r="AF109" s="15">
        <f>AE109*$S$125</f>
        <v>49217000</v>
      </c>
      <c r="AG109" s="192"/>
      <c r="AH109" s="192"/>
      <c r="AI109" s="192"/>
      <c r="AJ109" s="192"/>
    </row>
    <row r="110" spans="2:36" ht="13.8" customHeight="1" x14ac:dyDescent="0.25">
      <c r="B110" s="191"/>
      <c r="C110" s="12">
        <v>465</v>
      </c>
      <c r="D110" s="81" t="s">
        <v>91</v>
      </c>
      <c r="E110" s="12">
        <v>1</v>
      </c>
      <c r="F110" s="86" t="s">
        <v>11</v>
      </c>
      <c r="G110" s="12">
        <v>65.099999999999994</v>
      </c>
      <c r="H110" s="12"/>
      <c r="I110" s="12">
        <v>0</v>
      </c>
      <c r="J110" s="12">
        <f t="shared" si="144"/>
        <v>65.099999999999994</v>
      </c>
      <c r="L110" s="17" t="s">
        <v>10</v>
      </c>
      <c r="N110" s="14">
        <v>1800</v>
      </c>
      <c r="O110" s="15">
        <f t="shared" si="145"/>
        <v>720000</v>
      </c>
      <c r="P110" s="16">
        <f>+J110*N110</f>
        <v>117179.99999999999</v>
      </c>
      <c r="Q110" s="15">
        <f t="shared" si="146"/>
        <v>46871999.999999993</v>
      </c>
      <c r="S110" s="14">
        <f t="shared" si="147"/>
        <v>1900</v>
      </c>
      <c r="T110" s="15">
        <f t="shared" si="148"/>
        <v>760000</v>
      </c>
      <c r="U110" s="16">
        <f>+J110*S110</f>
        <v>123689.99999999999</v>
      </c>
      <c r="V110" s="15">
        <f t="shared" si="149"/>
        <v>49475999.999999993</v>
      </c>
      <c r="X110" s="14">
        <f t="shared" si="152"/>
        <v>2000</v>
      </c>
      <c r="Y110" s="15">
        <f t="shared" si="150"/>
        <v>800000</v>
      </c>
      <c r="Z110" s="15">
        <f>+J110*X110</f>
        <v>130199.99999999999</v>
      </c>
      <c r="AA110" s="15">
        <f t="shared" si="151"/>
        <v>52079999.999999993</v>
      </c>
      <c r="AC110" s="14">
        <f t="shared" si="153"/>
        <v>2075</v>
      </c>
      <c r="AD110" s="15">
        <f>AC110*$S$125</f>
        <v>830000</v>
      </c>
      <c r="AE110" s="15">
        <f>G110*AC110+(H110+I110)*AC110/2</f>
        <v>135082.5</v>
      </c>
      <c r="AF110" s="15">
        <f>AE110*$S$125</f>
        <v>54033000</v>
      </c>
      <c r="AG110" s="192"/>
      <c r="AH110" s="192"/>
      <c r="AI110" s="192"/>
      <c r="AJ110" s="192"/>
    </row>
    <row r="111" spans="2:36" x14ac:dyDescent="0.25">
      <c r="C111" s="18"/>
      <c r="D111" s="82"/>
      <c r="E111" s="18"/>
      <c r="F111" s="87"/>
      <c r="G111" s="19">
        <f>SUM(G105:G110)</f>
        <v>524.20000000000005</v>
      </c>
      <c r="H111" s="19">
        <f>SUM(H105:I110)</f>
        <v>0</v>
      </c>
      <c r="I111" s="19">
        <f>SUM(I105:I110)</f>
        <v>0</v>
      </c>
      <c r="J111" s="19">
        <f>SUM(J105:J110)</f>
        <v>524.20000000000005</v>
      </c>
      <c r="N111" s="104">
        <f>+P111/J111</f>
        <v>1673.4070965280425</v>
      </c>
      <c r="O111" s="20"/>
      <c r="P111" s="21">
        <f>SUM(P105:P110)</f>
        <v>877200</v>
      </c>
      <c r="Q111" s="21">
        <f>SUM(Q105:Q110)</f>
        <v>350880000</v>
      </c>
      <c r="S111" s="104">
        <f>+U111/J111</f>
        <v>1773.4070965280425</v>
      </c>
      <c r="T111" s="20"/>
      <c r="U111" s="21">
        <f>SUM(U105:U110)</f>
        <v>929620</v>
      </c>
      <c r="V111" s="21">
        <f>SUM(V105:V110)</f>
        <v>371848000</v>
      </c>
      <c r="X111" s="104">
        <f>+Z111/J111</f>
        <v>1873.4070965280425</v>
      </c>
      <c r="Y111" s="20"/>
      <c r="Z111" s="21">
        <f>SUM(Z105:Z110)</f>
        <v>982040</v>
      </c>
      <c r="AA111" s="21">
        <f>SUM(AA105:AA110)</f>
        <v>392816000</v>
      </c>
      <c r="AC111" s="2">
        <f t="shared" si="153"/>
        <v>1948.4070965280425</v>
      </c>
      <c r="AD111" s="20">
        <f>AC111*$S$125</f>
        <v>779362.83861121698</v>
      </c>
      <c r="AE111" s="21">
        <f>SUM(AE105:AE110)</f>
        <v>794427.5</v>
      </c>
      <c r="AF111" s="21">
        <f>SUM(AF105:AF110)</f>
        <v>317771000</v>
      </c>
      <c r="AG111" s="193"/>
      <c r="AH111" s="193"/>
      <c r="AI111" s="193"/>
      <c r="AJ111" s="193"/>
    </row>
    <row r="112" spans="2:36" x14ac:dyDescent="0.25">
      <c r="C112" s="18"/>
      <c r="D112" s="82"/>
      <c r="E112" s="18"/>
      <c r="F112" s="87"/>
      <c r="G112" s="19"/>
      <c r="H112" s="19"/>
      <c r="I112" s="19"/>
      <c r="J112" s="19"/>
      <c r="N112" s="104"/>
      <c r="O112" s="20"/>
      <c r="P112" s="21"/>
      <c r="Q112" s="21"/>
      <c r="S112" s="104"/>
      <c r="T112" s="20"/>
      <c r="U112" s="21"/>
      <c r="V112" s="21"/>
      <c r="X112" s="104"/>
      <c r="Y112" s="20"/>
      <c r="Z112" s="21"/>
      <c r="AA112" s="21"/>
      <c r="AC112" s="2"/>
      <c r="AD112" s="20"/>
      <c r="AE112" s="21"/>
      <c r="AF112" s="21"/>
      <c r="AG112" s="2"/>
      <c r="AH112" s="2"/>
      <c r="AI112" s="2"/>
      <c r="AJ112" s="2"/>
    </row>
    <row r="113" spans="2:36" ht="13.8" customHeight="1" x14ac:dyDescent="0.25">
      <c r="B113" s="191">
        <v>13</v>
      </c>
      <c r="C113" s="12">
        <v>466</v>
      </c>
      <c r="D113" s="81" t="s">
        <v>94</v>
      </c>
      <c r="E113" s="12">
        <v>3</v>
      </c>
      <c r="F113" s="86" t="s">
        <v>11</v>
      </c>
      <c r="G113" s="12">
        <v>208.7</v>
      </c>
      <c r="H113" s="12"/>
      <c r="I113" s="12">
        <v>0</v>
      </c>
      <c r="J113" s="12">
        <f t="shared" ref="J113:J114" si="157">G113+H113</f>
        <v>208.7</v>
      </c>
      <c r="L113" s="13" t="s">
        <v>9</v>
      </c>
      <c r="N113" s="14">
        <v>1650</v>
      </c>
      <c r="O113" s="15">
        <f>N113*$S$125</f>
        <v>660000</v>
      </c>
      <c r="P113" s="16">
        <f>+J113*N113</f>
        <v>344355</v>
      </c>
      <c r="Q113" s="15">
        <f>P113*$S$125</f>
        <v>137742000</v>
      </c>
      <c r="S113" s="14">
        <f t="shared" ref="S113:S114" si="158">N113+100</f>
        <v>1750</v>
      </c>
      <c r="T113" s="15">
        <f>S113*$S$125</f>
        <v>700000</v>
      </c>
      <c r="U113" s="16">
        <f>+J113*S113</f>
        <v>365225</v>
      </c>
      <c r="V113" s="15">
        <f>U113*$S$125</f>
        <v>146090000</v>
      </c>
      <c r="X113" s="14">
        <f>+S113+100</f>
        <v>1850</v>
      </c>
      <c r="Y113" s="15">
        <f>X113*$S$125</f>
        <v>740000</v>
      </c>
      <c r="Z113" s="15">
        <f>+J113*X113</f>
        <v>386095</v>
      </c>
      <c r="AA113" s="15">
        <f>Z113*$S$125</f>
        <v>154438000</v>
      </c>
      <c r="AC113" s="14">
        <f>X113+75</f>
        <v>1925</v>
      </c>
      <c r="AD113" s="15">
        <f>AC113*$S$125</f>
        <v>770000</v>
      </c>
      <c r="AE113" s="15">
        <f>G113*AC113+(H113+I113)*AC113/2</f>
        <v>401747.5</v>
      </c>
      <c r="AF113" s="15">
        <f>AE113*$S$125</f>
        <v>160699000</v>
      </c>
      <c r="AG113" s="192"/>
      <c r="AH113" s="192"/>
      <c r="AI113" s="192"/>
      <c r="AJ113" s="192"/>
    </row>
    <row r="114" spans="2:36" ht="13.8" customHeight="1" x14ac:dyDescent="0.25">
      <c r="B114" s="191"/>
      <c r="C114" s="12">
        <v>467</v>
      </c>
      <c r="D114" s="81" t="s">
        <v>95</v>
      </c>
      <c r="E114" s="12">
        <v>0</v>
      </c>
      <c r="F114" s="86" t="s">
        <v>8</v>
      </c>
      <c r="G114" s="12">
        <v>386.3</v>
      </c>
      <c r="H114" s="12"/>
      <c r="I114" s="12">
        <v>0</v>
      </c>
      <c r="J114" s="12">
        <f t="shared" si="157"/>
        <v>386.3</v>
      </c>
      <c r="L114" s="17" t="s">
        <v>10</v>
      </c>
      <c r="N114" s="14">
        <v>750</v>
      </c>
      <c r="O114" s="15">
        <f>N114*$S$125</f>
        <v>300000</v>
      </c>
      <c r="P114" s="16">
        <f>+J114*N114</f>
        <v>289725</v>
      </c>
      <c r="Q114" s="15">
        <f>P114*$S$125</f>
        <v>115890000</v>
      </c>
      <c r="S114" s="14">
        <f t="shared" si="158"/>
        <v>850</v>
      </c>
      <c r="T114" s="15">
        <f>S114*$S$125</f>
        <v>340000</v>
      </c>
      <c r="U114" s="16">
        <f>+J114*S114</f>
        <v>328355</v>
      </c>
      <c r="V114" s="15">
        <f>U114*$S$125</f>
        <v>131342000</v>
      </c>
      <c r="X114" s="14">
        <f t="shared" ref="X114" si="159">+S114+100</f>
        <v>950</v>
      </c>
      <c r="Y114" s="15">
        <f>X114*$S$125</f>
        <v>380000</v>
      </c>
      <c r="Z114" s="15">
        <f>+J114*X114</f>
        <v>366985</v>
      </c>
      <c r="AA114" s="15">
        <f>Z114*$S$125</f>
        <v>146794000</v>
      </c>
      <c r="AC114" s="14">
        <f t="shared" ref="AC114:AC115" si="160">X114+75</f>
        <v>1025</v>
      </c>
      <c r="AD114" s="15">
        <f>AC114*$S$125</f>
        <v>410000</v>
      </c>
      <c r="AE114" s="15">
        <f>G114*AC114+(H114+I114)*AC114/2</f>
        <v>395957.5</v>
      </c>
      <c r="AF114" s="15">
        <f>AE114*$S$125</f>
        <v>158383000</v>
      </c>
      <c r="AG114" s="192"/>
      <c r="AH114" s="192"/>
      <c r="AI114" s="192"/>
      <c r="AJ114" s="192"/>
    </row>
    <row r="115" spans="2:36" x14ac:dyDescent="0.25">
      <c r="C115" s="18"/>
      <c r="D115" s="82"/>
      <c r="E115" s="18"/>
      <c r="F115" s="87"/>
      <c r="G115" s="19">
        <f>SUM(G113:G114)</f>
        <v>595</v>
      </c>
      <c r="H115" s="19">
        <f>SUM(H113:I114)</f>
        <v>0</v>
      </c>
      <c r="I115" s="19">
        <f>SUM(I113:I114)</f>
        <v>0</v>
      </c>
      <c r="J115" s="19">
        <f>SUM(J113:J114)</f>
        <v>595</v>
      </c>
      <c r="N115" s="104">
        <f>+P115/J115</f>
        <v>1065.6806722689075</v>
      </c>
      <c r="O115" s="20"/>
      <c r="P115" s="21">
        <f>SUM(P113:P114)</f>
        <v>634080</v>
      </c>
      <c r="Q115" s="21">
        <f>SUM(Q113:Q114)</f>
        <v>253632000</v>
      </c>
      <c r="S115" s="104">
        <f>+U115/J115</f>
        <v>1165.6806722689075</v>
      </c>
      <c r="T115" s="20"/>
      <c r="U115" s="21">
        <f>SUM(U113:U114)</f>
        <v>693580</v>
      </c>
      <c r="V115" s="21">
        <f>SUM(V113:V114)</f>
        <v>277432000</v>
      </c>
      <c r="X115" s="104">
        <f>+Z115/J115</f>
        <v>1265.6806722689075</v>
      </c>
      <c r="Y115" s="20"/>
      <c r="Z115" s="21">
        <f>SUM(Z113:Z114)</f>
        <v>753080</v>
      </c>
      <c r="AA115" s="21">
        <f>SUM(AA113:AA114)</f>
        <v>301232000</v>
      </c>
      <c r="AC115" s="2">
        <f t="shared" si="160"/>
        <v>1340.6806722689075</v>
      </c>
      <c r="AD115" s="20">
        <f>AC115*$S$125</f>
        <v>536272.26890756306</v>
      </c>
      <c r="AE115" s="21">
        <f>SUM(AE113:AE114)</f>
        <v>797705</v>
      </c>
      <c r="AF115" s="21">
        <f>SUM(AF113:AF114)</f>
        <v>319082000</v>
      </c>
      <c r="AG115" s="193"/>
      <c r="AH115" s="193"/>
      <c r="AI115" s="193"/>
      <c r="AJ115" s="193"/>
    </row>
    <row r="116" spans="2:36" x14ac:dyDescent="0.25">
      <c r="C116" s="18"/>
      <c r="D116" s="82"/>
      <c r="E116" s="18"/>
      <c r="F116" s="87"/>
      <c r="G116" s="19"/>
      <c r="H116" s="19"/>
      <c r="I116" s="19"/>
      <c r="J116" s="19"/>
      <c r="N116" s="104"/>
      <c r="O116" s="20"/>
      <c r="P116" s="21"/>
      <c r="Q116" s="21"/>
      <c r="S116" s="104"/>
      <c r="T116" s="20"/>
      <c r="U116" s="21"/>
      <c r="V116" s="21"/>
      <c r="X116" s="104"/>
      <c r="Y116" s="20"/>
      <c r="Z116" s="21"/>
      <c r="AA116" s="21"/>
      <c r="AC116" s="2"/>
      <c r="AD116" s="20"/>
      <c r="AE116" s="21"/>
      <c r="AF116" s="21"/>
      <c r="AG116" s="2"/>
      <c r="AH116" s="2"/>
      <c r="AI116" s="2"/>
      <c r="AJ116" s="2"/>
    </row>
    <row r="117" spans="2:36" ht="30.05" x14ac:dyDescent="0.25">
      <c r="B117" s="126">
        <v>14</v>
      </c>
      <c r="C117" s="127">
        <v>468</v>
      </c>
      <c r="D117" s="128" t="s">
        <v>94</v>
      </c>
      <c r="E117" s="127">
        <v>3</v>
      </c>
      <c r="F117" s="129" t="s">
        <v>11</v>
      </c>
      <c r="G117" s="127">
        <v>208.7</v>
      </c>
      <c r="H117" s="127"/>
      <c r="I117" s="127">
        <v>0</v>
      </c>
      <c r="J117" s="127">
        <f t="shared" ref="J117" si="161">G117+H117</f>
        <v>208.7</v>
      </c>
      <c r="L117" s="13" t="s">
        <v>9</v>
      </c>
      <c r="N117" s="14">
        <v>1650</v>
      </c>
      <c r="O117" s="15">
        <f>N117*$S$125</f>
        <v>660000</v>
      </c>
      <c r="P117" s="16">
        <f>+J117*N117</f>
        <v>344355</v>
      </c>
      <c r="Q117" s="15">
        <f>P117*$S$125</f>
        <v>137742000</v>
      </c>
      <c r="S117" s="14">
        <f t="shared" ref="S117" si="162">N117+100</f>
        <v>1750</v>
      </c>
      <c r="T117" s="15">
        <f>S117*$S$125</f>
        <v>700000</v>
      </c>
      <c r="U117" s="16">
        <f>+J117*S117</f>
        <v>365225</v>
      </c>
      <c r="V117" s="15">
        <f>U117*$S$125</f>
        <v>146090000</v>
      </c>
      <c r="X117" s="14">
        <f>+S117+100</f>
        <v>1850</v>
      </c>
      <c r="Y117" s="15">
        <f>X117*$S$125</f>
        <v>740000</v>
      </c>
      <c r="Z117" s="15">
        <f>+J117*X117</f>
        <v>386095</v>
      </c>
      <c r="AA117" s="15">
        <f>Z117*$S$125</f>
        <v>154438000</v>
      </c>
      <c r="AC117" s="14">
        <f>X117+75</f>
        <v>1925</v>
      </c>
      <c r="AD117" s="15">
        <f>AC117*$S$125</f>
        <v>770000</v>
      </c>
      <c r="AE117" s="15">
        <f>G117*AC117+(H117+I117)*AC117/2</f>
        <v>401747.5</v>
      </c>
      <c r="AF117" s="15">
        <f>AE117*$S$125</f>
        <v>160699000</v>
      </c>
      <c r="AG117" s="192"/>
      <c r="AH117" s="192"/>
      <c r="AI117" s="192"/>
      <c r="AJ117" s="192"/>
    </row>
    <row r="118" spans="2:36" x14ac:dyDescent="0.25">
      <c r="C118" s="18"/>
      <c r="D118" s="82"/>
      <c r="E118" s="18"/>
      <c r="F118" s="87"/>
      <c r="G118" s="19">
        <f>SUM(G117:G117)</f>
        <v>208.7</v>
      </c>
      <c r="H118" s="19">
        <f>SUM(H117:I117)</f>
        <v>0</v>
      </c>
      <c r="I118" s="19">
        <f>SUM(I117:I117)</f>
        <v>0</v>
      </c>
      <c r="J118" s="19">
        <f>SUM(J117:J117)</f>
        <v>208.7</v>
      </c>
      <c r="N118" s="104">
        <f>+P118/J118</f>
        <v>1650</v>
      </c>
      <c r="O118" s="20"/>
      <c r="P118" s="21">
        <f>SUM(P117:P117)</f>
        <v>344355</v>
      </c>
      <c r="Q118" s="21">
        <f>SUM(Q117:Q117)</f>
        <v>137742000</v>
      </c>
      <c r="S118" s="104">
        <f>+U118/J118</f>
        <v>1750</v>
      </c>
      <c r="T118" s="20"/>
      <c r="U118" s="21">
        <f>SUM(U117:U117)</f>
        <v>365225</v>
      </c>
      <c r="V118" s="21">
        <f>SUM(V117:V117)</f>
        <v>146090000</v>
      </c>
      <c r="X118" s="104">
        <f>+Z118/J118</f>
        <v>1850</v>
      </c>
      <c r="Y118" s="20"/>
      <c r="Z118" s="21">
        <f>SUM(Z117:Z117)</f>
        <v>386095</v>
      </c>
      <c r="AA118" s="21">
        <f>SUM(AA117:AA117)</f>
        <v>154438000</v>
      </c>
      <c r="AC118" s="2">
        <f t="shared" ref="AC118" si="163">X118+75</f>
        <v>1925</v>
      </c>
      <c r="AD118" s="20">
        <f>AC118*$S$125</f>
        <v>770000</v>
      </c>
      <c r="AE118" s="21">
        <f>SUM(AE117:AE117)</f>
        <v>401747.5</v>
      </c>
      <c r="AF118" s="21">
        <f>SUM(AF117:AF117)</f>
        <v>160699000</v>
      </c>
      <c r="AG118" s="193"/>
      <c r="AH118" s="193"/>
      <c r="AI118" s="193"/>
      <c r="AJ118" s="193"/>
    </row>
    <row r="119" spans="2:36" x14ac:dyDescent="0.25">
      <c r="C119" s="18"/>
      <c r="D119" s="82"/>
      <c r="E119" s="18"/>
      <c r="F119" s="87"/>
      <c r="G119" s="19"/>
      <c r="H119" s="19"/>
      <c r="I119" s="19"/>
      <c r="J119" s="19"/>
      <c r="N119" s="104"/>
      <c r="O119" s="20"/>
      <c r="P119" s="21"/>
      <c r="Q119" s="21"/>
      <c r="S119" s="104"/>
      <c r="T119" s="20"/>
      <c r="U119" s="21"/>
      <c r="V119" s="21"/>
      <c r="X119" s="104"/>
      <c r="Y119" s="20"/>
      <c r="Z119" s="21"/>
      <c r="AA119" s="21"/>
      <c r="AC119" s="2"/>
      <c r="AD119" s="20"/>
      <c r="AE119" s="21"/>
      <c r="AF119" s="21"/>
      <c r="AG119" s="2"/>
      <c r="AH119" s="2"/>
      <c r="AI119" s="2"/>
      <c r="AJ119" s="2"/>
    </row>
    <row r="120" spans="2:36" x14ac:dyDescent="0.25">
      <c r="C120" s="18"/>
      <c r="D120" s="82"/>
      <c r="E120" s="18"/>
      <c r="F120" s="87"/>
      <c r="H120" s="19"/>
      <c r="I120" s="19"/>
      <c r="J120" s="19"/>
      <c r="N120" s="104"/>
      <c r="O120" s="20"/>
      <c r="P120" s="21"/>
      <c r="Q120" s="21"/>
      <c r="S120" s="104"/>
      <c r="T120" s="20"/>
      <c r="U120" s="21"/>
      <c r="V120" s="21"/>
      <c r="X120" s="104"/>
      <c r="Y120" s="20"/>
      <c r="Z120" s="21"/>
      <c r="AA120" s="21"/>
      <c r="AC120" s="2"/>
      <c r="AD120" s="20"/>
      <c r="AE120" s="21"/>
      <c r="AF120" s="21"/>
      <c r="AG120" s="2"/>
      <c r="AH120" s="2"/>
      <c r="AI120" s="2"/>
      <c r="AJ120" s="2"/>
    </row>
    <row r="121" spans="2:36" x14ac:dyDescent="0.25">
      <c r="B121" s="23" t="s">
        <v>44</v>
      </c>
      <c r="C121" s="57">
        <v>86</v>
      </c>
      <c r="D121" s="24"/>
      <c r="E121" s="24"/>
      <c r="F121" s="24"/>
      <c r="G121" s="57">
        <f>+G13+G22+G31+G40+G49+G58+G67+G76+G85+G103+G111+G115+G118+G94</f>
        <v>6837.7</v>
      </c>
      <c r="H121" s="57">
        <f t="shared" ref="H121:J121" si="164">+H13+H22+H31+H40+H49+H58+H67+H76+H85+H103+H111+H115+H118+H94</f>
        <v>0</v>
      </c>
      <c r="I121" s="57">
        <f t="shared" si="164"/>
        <v>0</v>
      </c>
      <c r="J121" s="57">
        <f t="shared" si="164"/>
        <v>6837.7</v>
      </c>
      <c r="K121" s="36" t="e">
        <f>+K13+#REF!+#REF!+#REF!+#REF!+#REF!+#REF!+#REF!+#REF!</f>
        <v>#REF!</v>
      </c>
      <c r="L121" s="25" t="e">
        <f>+L13+#REF!+#REF!+#REF!+#REF!+#REF!+#REF!+#REF!+#REF!</f>
        <v>#REF!</v>
      </c>
      <c r="M121" s="25" t="e">
        <f>+M13+#REF!+#REF!+#REF!+#REF!+#REF!+#REF!+#REF!+#REF!</f>
        <v>#REF!</v>
      </c>
      <c r="N121" s="25">
        <f>+P121/J121</f>
        <v>1542.7790046360619</v>
      </c>
      <c r="O121" s="25">
        <f>+Q121/J121</f>
        <v>617111.60185442481</v>
      </c>
      <c r="P121" s="57">
        <f>+P13+P22+P31+P40+P49+P58+P67+P76+P85+P103+P111+P115+P118+P94</f>
        <v>10549060</v>
      </c>
      <c r="Q121" s="57">
        <f>+Q13+Q22+Q31+Q40+Q49+Q58+Q67+Q76+Q85+Q103+Q111+Q115+Q118+Q94</f>
        <v>4219624000</v>
      </c>
      <c r="R121" s="36" t="e">
        <f>+R13+#REF!+#REF!+#REF!+#REF!+#REF!+#REF!+#REF!+#REF!</f>
        <v>#REF!</v>
      </c>
      <c r="S121" s="58">
        <f>+U121/J121</f>
        <v>1642.7790046360619</v>
      </c>
      <c r="T121" s="25">
        <f>+V121/J121</f>
        <v>657111.60185442481</v>
      </c>
      <c r="U121" s="58">
        <f>+U13+U22+U31+U40+U49+U58+U67+U76+U85+U103+U111+U115+U118+U94</f>
        <v>11232830</v>
      </c>
      <c r="V121" s="58">
        <f>+V13+V22+V31+V40+V49+V58+V67+V76+V85+V103+V111+V115+V118+V94</f>
        <v>4493132000</v>
      </c>
      <c r="W121" s="36" t="e">
        <f>+W13+#REF!+#REF!+#REF!+#REF!+#REF!+#REF!+#REF!+#REF!</f>
        <v>#REF!</v>
      </c>
      <c r="X121" s="25">
        <f>+Z121/J121</f>
        <v>1742.7790046360619</v>
      </c>
      <c r="Y121" s="25">
        <f>+AA121/J121</f>
        <v>697111.60185442481</v>
      </c>
      <c r="Z121" s="57">
        <f>+Z13+Z22+Z31+Z40+Z49+Z58+Z67+Z76+Z85+Z103+Z111+Z115+Z118+Z94</f>
        <v>11916600</v>
      </c>
      <c r="AA121" s="57">
        <f>+AA13+AA22+AA31+AA40+AA49+AA58+AA67+AA76+AA85+AA103+AA111+AA115+AA118+AA94</f>
        <v>4766640000</v>
      </c>
      <c r="AC121" s="26" t="e">
        <f>+AE121/J121</f>
        <v>#REF!</v>
      </c>
      <c r="AD121" s="27" t="e">
        <f>+AF121/J121</f>
        <v>#REF!</v>
      </c>
      <c r="AE121" s="28" t="e">
        <f>AE13+#REF!+#REF!+#REF!+#REF!+#REF!+#REF!+#REF!+#REF!+#REF!+#REF!+#REF!+#REF!+#REF!</f>
        <v>#REF!</v>
      </c>
      <c r="AF121" s="28" t="e">
        <f>AF13+#REF!+#REF!+#REF!+#REF!+#REF!+#REF!+#REF!+#REF!+#REF!+#REF!+#REF!+#REF!+#REF!</f>
        <v>#REF!</v>
      </c>
      <c r="AG121" s="193"/>
      <c r="AH121" s="193"/>
      <c r="AI121" s="193"/>
      <c r="AJ121" s="193"/>
    </row>
    <row r="122" spans="2:36" x14ac:dyDescent="0.25">
      <c r="N122" s="198">
        <v>0.35</v>
      </c>
      <c r="O122" s="199"/>
      <c r="P122" s="199"/>
      <c r="Q122" s="199"/>
      <c r="S122" s="198">
        <v>0.5</v>
      </c>
      <c r="T122" s="199"/>
      <c r="U122" s="199"/>
      <c r="V122" s="199"/>
      <c r="X122" s="198">
        <v>0.15</v>
      </c>
      <c r="Y122" s="199"/>
      <c r="Z122" s="199"/>
      <c r="AA122" s="199"/>
      <c r="AC122" s="198">
        <v>0.15</v>
      </c>
      <c r="AD122" s="198"/>
      <c r="AE122" s="198"/>
      <c r="AF122" s="198"/>
      <c r="AG122" s="193"/>
      <c r="AH122" s="193"/>
      <c r="AI122" s="193"/>
      <c r="AJ122" s="193"/>
    </row>
    <row r="123" spans="2:36" x14ac:dyDescent="0.25">
      <c r="B123" s="37"/>
      <c r="C123" s="38"/>
      <c r="D123" s="38"/>
      <c r="E123" s="37"/>
      <c r="F123" s="38"/>
      <c r="H123" s="39"/>
      <c r="J123" s="29"/>
      <c r="N123" s="30"/>
      <c r="AG123" s="193"/>
      <c r="AH123" s="193"/>
      <c r="AI123" s="193"/>
      <c r="AJ123" s="193"/>
    </row>
    <row r="124" spans="2:36" ht="14.4" customHeight="1" x14ac:dyDescent="0.25">
      <c r="B124" s="40"/>
      <c r="E124" s="41"/>
      <c r="F124" s="42"/>
      <c r="N124" s="60" t="s">
        <v>45</v>
      </c>
      <c r="O124" s="60"/>
      <c r="P124" s="61">
        <f>P121*N122+U121*S122+Z121*X122</f>
        <v>11096076</v>
      </c>
      <c r="S124" s="106" t="s">
        <v>69</v>
      </c>
      <c r="AG124" s="193"/>
      <c r="AH124" s="193"/>
      <c r="AI124" s="193"/>
      <c r="AJ124" s="193"/>
    </row>
    <row r="125" spans="2:36" ht="13.95" customHeight="1" x14ac:dyDescent="0.25">
      <c r="B125" s="40"/>
      <c r="E125" s="41"/>
      <c r="F125" s="42"/>
      <c r="N125" s="60" t="s">
        <v>46</v>
      </c>
      <c r="O125" s="61"/>
      <c r="P125" s="61">
        <f>P124/J121</f>
        <v>1622.7790046360619</v>
      </c>
      <c r="S125" s="31">
        <v>400</v>
      </c>
      <c r="AG125" s="193"/>
      <c r="AH125" s="193"/>
      <c r="AI125" s="193"/>
      <c r="AJ125" s="193"/>
    </row>
    <row r="126" spans="2:36" ht="15.05" customHeight="1" x14ac:dyDescent="0.25">
      <c r="B126" s="40"/>
      <c r="E126" s="41"/>
      <c r="F126" s="42"/>
      <c r="N126" s="4"/>
      <c r="P126" s="30"/>
      <c r="AG126" s="193"/>
      <c r="AH126" s="193"/>
      <c r="AI126" s="193"/>
      <c r="AJ126" s="193"/>
    </row>
    <row r="127" spans="2:36" ht="13.95" customHeight="1" x14ac:dyDescent="0.25">
      <c r="B127" s="40"/>
      <c r="E127" s="41"/>
      <c r="F127" s="42"/>
      <c r="N127" s="197" t="s">
        <v>47</v>
      </c>
      <c r="O127" s="197"/>
      <c r="P127" s="59">
        <f>+P124-J121*50</f>
        <v>10754191</v>
      </c>
      <c r="AG127" s="193"/>
      <c r="AH127" s="193"/>
      <c r="AI127" s="193"/>
      <c r="AJ127" s="193"/>
    </row>
    <row r="128" spans="2:36" ht="13.95" customHeight="1" x14ac:dyDescent="0.25">
      <c r="B128" s="40"/>
      <c r="E128" s="41"/>
      <c r="F128" s="42"/>
      <c r="N128" s="197"/>
      <c r="O128" s="197"/>
      <c r="P128" s="60"/>
      <c r="AG128" s="193"/>
      <c r="AH128" s="193"/>
      <c r="AI128" s="193"/>
      <c r="AJ128" s="193"/>
    </row>
    <row r="129" spans="2:36" ht="13.95" customHeight="1" x14ac:dyDescent="0.25">
      <c r="B129" s="40"/>
      <c r="E129" s="41"/>
      <c r="F129" s="42"/>
      <c r="N129" s="60" t="s">
        <v>46</v>
      </c>
      <c r="O129" s="61"/>
      <c r="P129" s="61">
        <f>+P127/J121</f>
        <v>1572.7790046360619</v>
      </c>
      <c r="AG129" s="193"/>
      <c r="AH129" s="193"/>
      <c r="AI129" s="193"/>
      <c r="AJ129" s="193"/>
    </row>
    <row r="130" spans="2:36" ht="14.4" customHeight="1" x14ac:dyDescent="0.25">
      <c r="B130" s="40"/>
      <c r="E130" s="41"/>
      <c r="F130" s="42"/>
      <c r="G130" s="43"/>
      <c r="H130" s="196"/>
      <c r="N130" s="4"/>
      <c r="P130" s="1"/>
      <c r="AG130" s="193"/>
      <c r="AH130" s="193"/>
      <c r="AI130" s="193"/>
      <c r="AJ130" s="193"/>
    </row>
    <row r="131" spans="2:36" ht="13.95" customHeight="1" x14ac:dyDescent="0.25">
      <c r="B131" s="40"/>
      <c r="E131" s="41"/>
      <c r="F131" s="42"/>
      <c r="G131" s="194"/>
      <c r="H131" s="196"/>
      <c r="N131" s="95" t="s">
        <v>48</v>
      </c>
      <c r="O131" s="95"/>
      <c r="P131" s="96">
        <f>+Q121*N122+V121*S122+AA121*X122</f>
        <v>4438430400</v>
      </c>
      <c r="AG131" s="193"/>
      <c r="AH131" s="193"/>
      <c r="AI131" s="193"/>
      <c r="AJ131" s="193"/>
    </row>
    <row r="132" spans="2:36" ht="13.95" customHeight="1" x14ac:dyDescent="0.25">
      <c r="B132" s="40"/>
      <c r="E132" s="41"/>
      <c r="F132" s="42"/>
      <c r="G132" s="194"/>
      <c r="H132" s="196"/>
      <c r="N132" s="95" t="s">
        <v>49</v>
      </c>
      <c r="O132" s="96"/>
      <c r="P132" s="96">
        <f>P131/J121</f>
        <v>649111.60185442481</v>
      </c>
      <c r="AG132" s="193"/>
      <c r="AH132" s="193"/>
      <c r="AI132" s="193"/>
      <c r="AJ132" s="193"/>
    </row>
    <row r="133" spans="2:36" ht="13.95" customHeight="1" x14ac:dyDescent="0.25">
      <c r="B133" s="40"/>
      <c r="E133" s="41"/>
      <c r="F133" s="42"/>
      <c r="G133" s="194"/>
      <c r="H133" s="196"/>
      <c r="N133" s="4"/>
      <c r="P133" s="30"/>
      <c r="AG133" s="193"/>
      <c r="AH133" s="193"/>
      <c r="AI133" s="193"/>
      <c r="AJ133" s="193"/>
    </row>
    <row r="134" spans="2:36" x14ac:dyDescent="0.25">
      <c r="B134" s="44"/>
      <c r="C134" s="38"/>
      <c r="D134" s="38"/>
      <c r="E134" s="45"/>
      <c r="F134" s="46"/>
      <c r="N134" s="195" t="s">
        <v>47</v>
      </c>
      <c r="O134" s="195"/>
      <c r="P134" s="97">
        <f>+P131-J121*20000</f>
        <v>4301676400</v>
      </c>
      <c r="AG134" s="193"/>
      <c r="AH134" s="193"/>
      <c r="AI134" s="193"/>
      <c r="AJ134" s="193"/>
    </row>
    <row r="135" spans="2:36" x14ac:dyDescent="0.25">
      <c r="F135" s="2"/>
      <c r="N135" s="195"/>
      <c r="O135" s="195"/>
      <c r="P135" s="95"/>
      <c r="AG135" s="193"/>
      <c r="AH135" s="193"/>
      <c r="AI135" s="193"/>
      <c r="AJ135" s="193"/>
    </row>
    <row r="136" spans="2:36" x14ac:dyDescent="0.25">
      <c r="N136" s="95" t="s">
        <v>49</v>
      </c>
      <c r="O136" s="96"/>
      <c r="P136" s="96">
        <f>+P134/J121</f>
        <v>629111.60185442481</v>
      </c>
      <c r="AG136" s="193"/>
      <c r="AH136" s="193"/>
      <c r="AI136" s="193"/>
      <c r="AJ136" s="193"/>
    </row>
    <row r="137" spans="2:36" x14ac:dyDescent="0.25">
      <c r="B137" s="37"/>
      <c r="C137" s="37"/>
      <c r="D137" s="37"/>
      <c r="E137" s="37"/>
      <c r="F137" s="47"/>
      <c r="G137" s="38"/>
      <c r="H137" s="47"/>
      <c r="AG137" s="193"/>
      <c r="AH137" s="193"/>
      <c r="AI137" s="193"/>
      <c r="AJ137" s="193"/>
    </row>
    <row r="138" spans="2:36" x14ac:dyDescent="0.25">
      <c r="B138" s="48"/>
      <c r="C138" s="49"/>
      <c r="D138" s="49"/>
      <c r="E138" s="49"/>
      <c r="F138" s="49"/>
      <c r="G138" s="49"/>
      <c r="H138" s="50"/>
      <c r="AG138" s="193"/>
      <c r="AH138" s="193"/>
      <c r="AI138" s="193"/>
      <c r="AJ138" s="193"/>
    </row>
    <row r="139" spans="2:36" x14ac:dyDescent="0.25">
      <c r="B139" s="48"/>
      <c r="C139" s="49"/>
      <c r="D139" s="49"/>
      <c r="E139" s="49"/>
      <c r="F139" s="49"/>
      <c r="G139" s="49"/>
      <c r="H139" s="50"/>
      <c r="AG139" s="193"/>
      <c r="AH139" s="193"/>
      <c r="AI139" s="193"/>
      <c r="AJ139" s="193"/>
    </row>
    <row r="140" spans="2:36" x14ac:dyDescent="0.25">
      <c r="B140" s="51"/>
      <c r="C140" s="35"/>
      <c r="D140" s="35"/>
      <c r="E140" s="35"/>
      <c r="F140" s="52"/>
      <c r="G140" s="52"/>
      <c r="H140" s="53"/>
      <c r="AG140" s="193"/>
      <c r="AH140" s="193"/>
      <c r="AI140" s="193"/>
      <c r="AJ140" s="193"/>
    </row>
    <row r="141" spans="2:36" x14ac:dyDescent="0.25">
      <c r="B141" s="51"/>
      <c r="C141" s="35"/>
      <c r="D141" s="35"/>
      <c r="E141" s="35"/>
      <c r="F141" s="52"/>
      <c r="G141" s="52"/>
      <c r="H141" s="53"/>
      <c r="AG141" s="193"/>
      <c r="AH141" s="193"/>
      <c r="AI141" s="193"/>
      <c r="AJ141" s="193"/>
    </row>
    <row r="142" spans="2:36" x14ac:dyDescent="0.25">
      <c r="AG142" s="193"/>
      <c r="AH142" s="193"/>
      <c r="AI142" s="193"/>
      <c r="AJ142" s="193"/>
    </row>
    <row r="143" spans="2:36" x14ac:dyDescent="0.25">
      <c r="AG143" s="193"/>
      <c r="AH143" s="193"/>
      <c r="AI143" s="193"/>
      <c r="AJ143" s="193"/>
    </row>
    <row r="144" spans="2:36" s="2" customFormat="1" x14ac:dyDescent="0.25">
      <c r="B144" s="54"/>
      <c r="C144" s="55"/>
      <c r="D144" s="55"/>
      <c r="E144" s="38"/>
      <c r="F144" s="38"/>
      <c r="G144" s="38"/>
      <c r="H144" s="38"/>
      <c r="K144" s="1"/>
      <c r="M144" s="1"/>
      <c r="N144" s="1"/>
      <c r="O144" s="4"/>
      <c r="P144" s="4"/>
      <c r="Q144" s="1"/>
      <c r="R144" s="1"/>
      <c r="S144" s="1"/>
      <c r="T144" s="4"/>
      <c r="U144" s="1"/>
      <c r="V144" s="1"/>
      <c r="W144" s="1"/>
      <c r="X144" s="1"/>
      <c r="Y144" s="4"/>
      <c r="Z144" s="1"/>
      <c r="AA144" s="1"/>
      <c r="AB144" s="1"/>
      <c r="AC144" s="1"/>
      <c r="AD144" s="4"/>
      <c r="AE144" s="1"/>
      <c r="AF144" s="1"/>
      <c r="AG144" s="1"/>
      <c r="AH144" s="1"/>
      <c r="AI144" s="1"/>
      <c r="AJ144" s="1"/>
    </row>
    <row r="145" spans="2:36" s="2" customFormat="1" x14ac:dyDescent="0.25">
      <c r="B145" s="1"/>
      <c r="F145" s="49"/>
      <c r="G145" s="49"/>
      <c r="H145" s="49"/>
      <c r="K145" s="1"/>
      <c r="M145" s="1"/>
      <c r="N145" s="1"/>
      <c r="O145" s="4"/>
      <c r="P145" s="4"/>
      <c r="Q145" s="1"/>
      <c r="R145" s="1"/>
      <c r="S145" s="1"/>
      <c r="T145" s="4"/>
      <c r="U145" s="1"/>
      <c r="V145" s="1"/>
      <c r="W145" s="1"/>
      <c r="X145" s="1"/>
      <c r="Y145" s="4"/>
      <c r="Z145" s="1"/>
      <c r="AA145" s="1"/>
      <c r="AB145" s="1"/>
      <c r="AC145" s="1"/>
      <c r="AD145" s="4"/>
      <c r="AE145" s="1"/>
      <c r="AF145" s="1"/>
      <c r="AG145" s="1"/>
      <c r="AH145" s="1"/>
      <c r="AI145" s="1"/>
      <c r="AJ145" s="1"/>
    </row>
    <row r="146" spans="2:36" s="2" customFormat="1" x14ac:dyDescent="0.25">
      <c r="B146" s="1"/>
      <c r="F146" s="49"/>
      <c r="G146" s="49"/>
      <c r="H146" s="49"/>
      <c r="K146" s="1"/>
      <c r="M146" s="1"/>
      <c r="N146" s="1"/>
      <c r="O146" s="4"/>
      <c r="P146" s="4"/>
      <c r="Q146" s="1"/>
      <c r="R146" s="1"/>
      <c r="S146" s="1"/>
      <c r="T146" s="4"/>
      <c r="U146" s="1"/>
      <c r="V146" s="1"/>
      <c r="W146" s="1"/>
      <c r="X146" s="1"/>
      <c r="Y146" s="4"/>
      <c r="Z146" s="1"/>
      <c r="AA146" s="1"/>
      <c r="AB146" s="1"/>
      <c r="AC146" s="1"/>
      <c r="AD146" s="4"/>
      <c r="AE146" s="1"/>
      <c r="AF146" s="1"/>
      <c r="AG146" s="1"/>
      <c r="AH146" s="1"/>
      <c r="AI146" s="1"/>
      <c r="AJ146" s="1"/>
    </row>
    <row r="147" spans="2:36" s="2" customFormat="1" x14ac:dyDescent="0.25">
      <c r="B147" s="1"/>
      <c r="E147" s="56"/>
      <c r="F147" s="56"/>
      <c r="G147" s="56"/>
      <c r="H147" s="56"/>
      <c r="K147" s="1"/>
      <c r="M147" s="1"/>
      <c r="N147" s="1"/>
      <c r="O147" s="4"/>
      <c r="P147" s="4"/>
      <c r="Q147" s="1"/>
      <c r="R147" s="1"/>
      <c r="S147" s="1"/>
      <c r="T147" s="4"/>
      <c r="U147" s="1"/>
      <c r="V147" s="1"/>
      <c r="W147" s="1"/>
      <c r="X147" s="1"/>
      <c r="Y147" s="4"/>
      <c r="Z147" s="1"/>
      <c r="AA147" s="1"/>
      <c r="AB147" s="1"/>
      <c r="AC147" s="1"/>
      <c r="AD147" s="4"/>
      <c r="AE147" s="1"/>
      <c r="AF147" s="1"/>
      <c r="AG147" s="1"/>
      <c r="AH147" s="1"/>
      <c r="AI147" s="1"/>
      <c r="AJ147" s="1"/>
    </row>
    <row r="148" spans="2:36" s="2" customFormat="1" x14ac:dyDescent="0.25">
      <c r="B148" s="1"/>
      <c r="E148" s="49"/>
      <c r="F148" s="49"/>
      <c r="G148" s="49"/>
      <c r="H148" s="49"/>
      <c r="K148" s="1"/>
      <c r="M148" s="1"/>
      <c r="N148" s="1"/>
      <c r="O148" s="4"/>
      <c r="P148" s="4"/>
      <c r="Q148" s="1"/>
      <c r="R148" s="1"/>
      <c r="S148" s="1"/>
      <c r="T148" s="4"/>
      <c r="U148" s="1"/>
      <c r="V148" s="1"/>
      <c r="W148" s="1"/>
      <c r="X148" s="1"/>
      <c r="Y148" s="4"/>
      <c r="Z148" s="1"/>
      <c r="AA148" s="1"/>
      <c r="AB148" s="1"/>
      <c r="AC148" s="1"/>
      <c r="AD148" s="4"/>
      <c r="AE148" s="1"/>
      <c r="AF148" s="1"/>
      <c r="AG148" s="1"/>
      <c r="AH148" s="1"/>
      <c r="AI148" s="1"/>
      <c r="AJ148" s="1"/>
    </row>
    <row r="149" spans="2:36" s="2" customFormat="1" x14ac:dyDescent="0.25">
      <c r="B149" s="1"/>
      <c r="E149" s="56"/>
      <c r="F149" s="56"/>
      <c r="G149" s="56"/>
      <c r="H149" s="56"/>
      <c r="K149" s="1"/>
      <c r="M149" s="1"/>
      <c r="N149" s="1"/>
      <c r="O149" s="4"/>
      <c r="P149" s="4"/>
      <c r="Q149" s="1"/>
      <c r="R149" s="1"/>
      <c r="S149" s="1"/>
      <c r="T149" s="4"/>
      <c r="U149" s="1"/>
      <c r="V149" s="1"/>
      <c r="W149" s="1"/>
      <c r="X149" s="1"/>
      <c r="Y149" s="4"/>
      <c r="Z149" s="1"/>
      <c r="AA149" s="1"/>
      <c r="AB149" s="1"/>
      <c r="AC149" s="1"/>
      <c r="AD149" s="4"/>
      <c r="AE149" s="1"/>
      <c r="AF149" s="1"/>
      <c r="AG149" s="1"/>
      <c r="AH149" s="1"/>
      <c r="AI149" s="1"/>
      <c r="AJ149" s="1"/>
    </row>
  </sheetData>
  <autoFilter ref="A1:AF141" xr:uid="{C496F4C7-0A58-4CC0-A163-1155DB3CE2ED}"/>
  <mergeCells count="116">
    <mergeCell ref="B2:J2"/>
    <mergeCell ref="N2:Q2"/>
    <mergeCell ref="S2:V2"/>
    <mergeCell ref="X2:AA2"/>
    <mergeCell ref="AC2:AF2"/>
    <mergeCell ref="AG2:AJ2"/>
    <mergeCell ref="AG13:AJ13"/>
    <mergeCell ref="B15:B21"/>
    <mergeCell ref="AG15:AJ15"/>
    <mergeCell ref="AG16:AJ16"/>
    <mergeCell ref="AG17:AJ17"/>
    <mergeCell ref="AG18:AJ18"/>
    <mergeCell ref="AG4:AJ4"/>
    <mergeCell ref="B6:B12"/>
    <mergeCell ref="AG6:AJ6"/>
    <mergeCell ref="AG7:AJ7"/>
    <mergeCell ref="AG8:AJ8"/>
    <mergeCell ref="AG11:AJ11"/>
    <mergeCell ref="AG31:AJ31"/>
    <mergeCell ref="B33:B39"/>
    <mergeCell ref="AG33:AJ33"/>
    <mergeCell ref="AG34:AJ34"/>
    <mergeCell ref="AG35:AJ35"/>
    <mergeCell ref="AG36:AJ36"/>
    <mergeCell ref="AG22:AJ22"/>
    <mergeCell ref="B24:B30"/>
    <mergeCell ref="AG24:AJ24"/>
    <mergeCell ref="AG25:AJ25"/>
    <mergeCell ref="AG26:AJ26"/>
    <mergeCell ref="AG29:AJ29"/>
    <mergeCell ref="AG49:AJ49"/>
    <mergeCell ref="B51:B57"/>
    <mergeCell ref="AG51:AJ51"/>
    <mergeCell ref="AG52:AJ52"/>
    <mergeCell ref="AG55:AJ55"/>
    <mergeCell ref="AG56:AJ56"/>
    <mergeCell ref="AG40:AJ40"/>
    <mergeCell ref="B42:B48"/>
    <mergeCell ref="AG42:AJ42"/>
    <mergeCell ref="AG43:AJ43"/>
    <mergeCell ref="AG44:AJ44"/>
    <mergeCell ref="AG47:AJ47"/>
    <mergeCell ref="AG67:AJ67"/>
    <mergeCell ref="B69:B75"/>
    <mergeCell ref="AG69:AJ69"/>
    <mergeCell ref="AG70:AJ70"/>
    <mergeCell ref="AG73:AJ73"/>
    <mergeCell ref="AG74:AJ74"/>
    <mergeCell ref="AG58:AJ58"/>
    <mergeCell ref="B60:B66"/>
    <mergeCell ref="AG60:AJ60"/>
    <mergeCell ref="AG61:AJ61"/>
    <mergeCell ref="AG62:AJ62"/>
    <mergeCell ref="AG65:AJ65"/>
    <mergeCell ref="AG85:AJ85"/>
    <mergeCell ref="B87:B93"/>
    <mergeCell ref="AG87:AJ87"/>
    <mergeCell ref="AG88:AJ88"/>
    <mergeCell ref="AG91:AJ91"/>
    <mergeCell ref="AG92:AJ92"/>
    <mergeCell ref="AG76:AJ76"/>
    <mergeCell ref="B78:B84"/>
    <mergeCell ref="AG78:AJ78"/>
    <mergeCell ref="AG79:AJ79"/>
    <mergeCell ref="AG82:AJ82"/>
    <mergeCell ref="AG83:AJ83"/>
    <mergeCell ref="AG103:AJ103"/>
    <mergeCell ref="B105:B110"/>
    <mergeCell ref="AG105:AJ105"/>
    <mergeCell ref="AG106:AJ106"/>
    <mergeCell ref="AG109:AJ109"/>
    <mergeCell ref="AG110:AJ110"/>
    <mergeCell ref="AG94:AJ94"/>
    <mergeCell ref="B96:B102"/>
    <mergeCell ref="AG96:AJ96"/>
    <mergeCell ref="AG97:AJ97"/>
    <mergeCell ref="AG100:AJ100"/>
    <mergeCell ref="AG101:AJ101"/>
    <mergeCell ref="AG118:AJ118"/>
    <mergeCell ref="AG121:AJ121"/>
    <mergeCell ref="N122:Q122"/>
    <mergeCell ref="S122:V122"/>
    <mergeCell ref="X122:AA122"/>
    <mergeCell ref="AC122:AF122"/>
    <mergeCell ref="AG122:AJ122"/>
    <mergeCell ref="AG111:AJ111"/>
    <mergeCell ref="B113:B114"/>
    <mergeCell ref="AG113:AJ113"/>
    <mergeCell ref="AG114:AJ114"/>
    <mergeCell ref="AG115:AJ115"/>
    <mergeCell ref="AG117:AJ117"/>
    <mergeCell ref="AG129:AJ129"/>
    <mergeCell ref="H130:H133"/>
    <mergeCell ref="AG130:AJ130"/>
    <mergeCell ref="G131:G133"/>
    <mergeCell ref="AG131:AJ131"/>
    <mergeCell ref="AG132:AJ132"/>
    <mergeCell ref="AG133:AJ133"/>
    <mergeCell ref="AG123:AJ123"/>
    <mergeCell ref="AG124:AJ124"/>
    <mergeCell ref="AG125:AJ125"/>
    <mergeCell ref="AG126:AJ126"/>
    <mergeCell ref="N127:O128"/>
    <mergeCell ref="AG127:AJ127"/>
    <mergeCell ref="AG128:AJ128"/>
    <mergeCell ref="AG139:AJ139"/>
    <mergeCell ref="AG140:AJ140"/>
    <mergeCell ref="AG141:AJ141"/>
    <mergeCell ref="AG142:AJ142"/>
    <mergeCell ref="AG143:AJ143"/>
    <mergeCell ref="N134:O135"/>
    <mergeCell ref="AG134:AJ134"/>
    <mergeCell ref="AG135:AJ135"/>
    <mergeCell ref="AG136:AJ136"/>
    <mergeCell ref="AG137:AJ137"/>
    <mergeCell ref="AG138:AJ1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5E1B-942C-4042-9C91-C567EB312DBF}">
  <sheetPr>
    <tabColor rgb="FFB381D9"/>
  </sheetPr>
  <dimension ref="B1:AJ121"/>
  <sheetViews>
    <sheetView showGridLines="0" zoomScale="94" zoomScaleNormal="94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J10" sqref="J10:J82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8.109375" style="1" bestFit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1</v>
      </c>
      <c r="C6" s="12">
        <v>469</v>
      </c>
      <c r="D6" s="81" t="s">
        <v>27</v>
      </c>
      <c r="E6" s="12">
        <v>1</v>
      </c>
      <c r="F6" s="86" t="s">
        <v>11</v>
      </c>
      <c r="G6" s="12">
        <v>65.099999999999994</v>
      </c>
      <c r="H6" s="12"/>
      <c r="I6" s="12">
        <v>0</v>
      </c>
      <c r="J6" s="12">
        <f t="shared" ref="J6:J12" si="0">G6+H6</f>
        <v>65.099999999999994</v>
      </c>
      <c r="L6" s="13" t="s">
        <v>9</v>
      </c>
      <c r="N6" s="14">
        <v>1400</v>
      </c>
      <c r="O6" s="15">
        <f t="shared" ref="O6:O12" si="1">N6*$S$97</f>
        <v>560000</v>
      </c>
      <c r="P6" s="16">
        <f>+J6*N6</f>
        <v>91139.999999999985</v>
      </c>
      <c r="Q6" s="15">
        <f t="shared" ref="Q6:Q12" si="2">P6*$S$97</f>
        <v>36455999.999999993</v>
      </c>
      <c r="S6" s="14">
        <f>N6+100</f>
        <v>1500</v>
      </c>
      <c r="T6" s="15">
        <f t="shared" ref="T6:T12" si="3">S6*$S$97</f>
        <v>600000</v>
      </c>
      <c r="U6" s="16">
        <f>+J6*S6</f>
        <v>97649.999999999985</v>
      </c>
      <c r="V6" s="15">
        <f t="shared" ref="V6:V12" si="4">U6*$S$97</f>
        <v>39059999.999999993</v>
      </c>
      <c r="X6" s="14">
        <f>+S6+100</f>
        <v>1600</v>
      </c>
      <c r="Y6" s="15">
        <f t="shared" ref="Y6:Y12" si="5">X6*$S$97</f>
        <v>640000</v>
      </c>
      <c r="Z6" s="15">
        <f>+J6*X6</f>
        <v>104159.99999999999</v>
      </c>
      <c r="AA6" s="15">
        <f t="shared" ref="AA6:AA12" si="6">Z6*$S$97</f>
        <v>41663999.999999993</v>
      </c>
      <c r="AC6" s="14">
        <f>X6+75</f>
        <v>1675</v>
      </c>
      <c r="AD6" s="15">
        <f>AC6*$S$97</f>
        <v>670000</v>
      </c>
      <c r="AE6" s="15">
        <f>G6*AC6+(H6+I6)*AC6/2</f>
        <v>109042.49999999999</v>
      </c>
      <c r="AF6" s="15">
        <f>AE6*$S$97</f>
        <v>43616999.999999993</v>
      </c>
      <c r="AG6" s="192"/>
      <c r="AH6" s="192"/>
      <c r="AI6" s="192"/>
      <c r="AJ6" s="192"/>
    </row>
    <row r="7" spans="2:36" ht="13.8" customHeight="1" x14ac:dyDescent="0.25">
      <c r="B7" s="191"/>
      <c r="C7" s="12">
        <v>470</v>
      </c>
      <c r="D7" s="81" t="s">
        <v>26</v>
      </c>
      <c r="E7" s="12">
        <v>1</v>
      </c>
      <c r="F7" s="86" t="s">
        <v>8</v>
      </c>
      <c r="G7" s="12">
        <v>62.3</v>
      </c>
      <c r="H7" s="12"/>
      <c r="I7" s="12">
        <v>0</v>
      </c>
      <c r="J7" s="12">
        <f t="shared" si="0"/>
        <v>62.3</v>
      </c>
      <c r="L7" s="17" t="s">
        <v>10</v>
      </c>
      <c r="N7" s="14">
        <v>1500</v>
      </c>
      <c r="O7" s="15">
        <f t="shared" si="1"/>
        <v>600000</v>
      </c>
      <c r="P7" s="16">
        <f>+J7*N7</f>
        <v>93450</v>
      </c>
      <c r="Q7" s="15">
        <f t="shared" si="2"/>
        <v>37380000</v>
      </c>
      <c r="S7" s="14">
        <f t="shared" ref="S7:S12" si="7">N7+100</f>
        <v>1600</v>
      </c>
      <c r="T7" s="15">
        <f t="shared" si="3"/>
        <v>640000</v>
      </c>
      <c r="U7" s="16">
        <f>+J7*S7</f>
        <v>99680</v>
      </c>
      <c r="V7" s="15">
        <f t="shared" si="4"/>
        <v>39872000</v>
      </c>
      <c r="X7" s="14">
        <f t="shared" ref="X7:X12" si="8">+S7+100</f>
        <v>1700</v>
      </c>
      <c r="Y7" s="15">
        <f t="shared" si="5"/>
        <v>680000</v>
      </c>
      <c r="Z7" s="15">
        <f>+J7*X7</f>
        <v>105910</v>
      </c>
      <c r="AA7" s="15">
        <f t="shared" si="6"/>
        <v>42364000</v>
      </c>
      <c r="AC7" s="14">
        <f t="shared" ref="AC7:AC13" si="9">X7+75</f>
        <v>1775</v>
      </c>
      <c r="AD7" s="15">
        <f>AC7*$S$97</f>
        <v>710000</v>
      </c>
      <c r="AE7" s="15">
        <f>G7*AC7+(H7+I7)*AC7/2</f>
        <v>110582.5</v>
      </c>
      <c r="AF7" s="15">
        <f>AE7*$S$97</f>
        <v>44233000</v>
      </c>
      <c r="AG7" s="192"/>
      <c r="AH7" s="192"/>
      <c r="AI7" s="192"/>
      <c r="AJ7" s="192"/>
    </row>
    <row r="8" spans="2:36" ht="13.8" customHeight="1" x14ac:dyDescent="0.25">
      <c r="B8" s="191"/>
      <c r="C8" s="12">
        <v>471</v>
      </c>
      <c r="D8" s="81" t="s">
        <v>26</v>
      </c>
      <c r="E8" s="12">
        <v>1</v>
      </c>
      <c r="F8" s="86" t="s">
        <v>8</v>
      </c>
      <c r="G8" s="12">
        <v>62.8</v>
      </c>
      <c r="H8" s="12"/>
      <c r="I8" s="12">
        <v>0</v>
      </c>
      <c r="J8" s="12">
        <f t="shared" si="0"/>
        <v>62.8</v>
      </c>
      <c r="L8" s="17" t="s">
        <v>10</v>
      </c>
      <c r="N8" s="14">
        <v>1500</v>
      </c>
      <c r="O8" s="15">
        <f t="shared" si="1"/>
        <v>600000</v>
      </c>
      <c r="P8" s="16">
        <f>+J8*N8</f>
        <v>94200</v>
      </c>
      <c r="Q8" s="15">
        <f t="shared" si="2"/>
        <v>37680000</v>
      </c>
      <c r="S8" s="14">
        <f t="shared" si="7"/>
        <v>1600</v>
      </c>
      <c r="T8" s="15">
        <f t="shared" si="3"/>
        <v>640000</v>
      </c>
      <c r="U8" s="16">
        <f>+J8*S8</f>
        <v>100480</v>
      </c>
      <c r="V8" s="15">
        <f t="shared" si="4"/>
        <v>40192000</v>
      </c>
      <c r="X8" s="14">
        <f t="shared" si="8"/>
        <v>1700</v>
      </c>
      <c r="Y8" s="15">
        <f t="shared" si="5"/>
        <v>680000</v>
      </c>
      <c r="Z8" s="15">
        <f>+J8*X8</f>
        <v>106760</v>
      </c>
      <c r="AA8" s="15">
        <f t="shared" si="6"/>
        <v>42704000</v>
      </c>
      <c r="AC8" s="14">
        <f t="shared" si="9"/>
        <v>1775</v>
      </c>
      <c r="AD8" s="15">
        <f>AC8*$S$97</f>
        <v>710000</v>
      </c>
      <c r="AE8" s="15">
        <f>G8*AC8+(H8+I8)*AC8/2</f>
        <v>111470</v>
      </c>
      <c r="AF8" s="15">
        <f>AE8*$S$97</f>
        <v>44588000</v>
      </c>
      <c r="AG8" s="192"/>
      <c r="AH8" s="192"/>
      <c r="AI8" s="192"/>
      <c r="AJ8" s="192"/>
    </row>
    <row r="9" spans="2:36" ht="13.8" customHeight="1" x14ac:dyDescent="0.25">
      <c r="B9" s="191"/>
      <c r="C9" s="12">
        <v>472</v>
      </c>
      <c r="D9" s="81" t="s">
        <v>26</v>
      </c>
      <c r="E9" s="12">
        <v>1</v>
      </c>
      <c r="F9" s="86"/>
      <c r="G9" s="12">
        <v>52.1</v>
      </c>
      <c r="H9" s="12"/>
      <c r="I9" s="12"/>
      <c r="J9" s="12">
        <f t="shared" si="0"/>
        <v>52.1</v>
      </c>
      <c r="L9" s="17"/>
      <c r="N9" s="14">
        <v>1500</v>
      </c>
      <c r="O9" s="15">
        <f t="shared" si="1"/>
        <v>600000</v>
      </c>
      <c r="P9" s="16">
        <f t="shared" ref="P9:P10" si="10">+J9*N9</f>
        <v>78150</v>
      </c>
      <c r="Q9" s="15">
        <f t="shared" si="2"/>
        <v>31260000</v>
      </c>
      <c r="S9" s="14">
        <f t="shared" si="7"/>
        <v>1600</v>
      </c>
      <c r="T9" s="15">
        <f t="shared" si="3"/>
        <v>640000</v>
      </c>
      <c r="U9" s="16">
        <f t="shared" ref="U9:U10" si="11">+J9*S9</f>
        <v>83360</v>
      </c>
      <c r="V9" s="15">
        <f t="shared" si="4"/>
        <v>33344000</v>
      </c>
      <c r="X9" s="14">
        <f t="shared" si="8"/>
        <v>1700</v>
      </c>
      <c r="Y9" s="15">
        <f t="shared" si="5"/>
        <v>680000</v>
      </c>
      <c r="Z9" s="15">
        <f t="shared" ref="Z9:Z10" si="12">+J9*X9</f>
        <v>88570</v>
      </c>
      <c r="AA9" s="15">
        <f t="shared" si="6"/>
        <v>35428000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473</v>
      </c>
      <c r="D10" s="81" t="s">
        <v>97</v>
      </c>
      <c r="E10" s="12">
        <v>1</v>
      </c>
      <c r="F10" s="86"/>
      <c r="G10" s="12">
        <v>51.6</v>
      </c>
      <c r="H10" s="12"/>
      <c r="I10" s="12"/>
      <c r="J10" s="12">
        <f t="shared" si="0"/>
        <v>51.6</v>
      </c>
      <c r="L10" s="17"/>
      <c r="N10" s="14">
        <v>1500</v>
      </c>
      <c r="O10" s="15">
        <f t="shared" si="1"/>
        <v>600000</v>
      </c>
      <c r="P10" s="16">
        <f t="shared" si="10"/>
        <v>77400</v>
      </c>
      <c r="Q10" s="15">
        <f t="shared" si="2"/>
        <v>30960000</v>
      </c>
      <c r="S10" s="14">
        <f t="shared" si="7"/>
        <v>1600</v>
      </c>
      <c r="T10" s="15">
        <f t="shared" si="3"/>
        <v>640000</v>
      </c>
      <c r="U10" s="16">
        <f t="shared" si="11"/>
        <v>82560</v>
      </c>
      <c r="V10" s="15">
        <f t="shared" si="4"/>
        <v>33024000</v>
      </c>
      <c r="X10" s="14">
        <f t="shared" si="8"/>
        <v>1700</v>
      </c>
      <c r="Y10" s="15">
        <f t="shared" si="5"/>
        <v>680000</v>
      </c>
      <c r="Z10" s="15">
        <f t="shared" si="12"/>
        <v>87720</v>
      </c>
      <c r="AA10" s="15">
        <f t="shared" si="6"/>
        <v>35088000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474</v>
      </c>
      <c r="D11" s="81" t="s">
        <v>97</v>
      </c>
      <c r="E11" s="12">
        <v>2</v>
      </c>
      <c r="F11" s="86" t="s">
        <v>11</v>
      </c>
      <c r="G11" s="12">
        <v>87.6</v>
      </c>
      <c r="H11" s="12"/>
      <c r="I11" s="12">
        <v>0</v>
      </c>
      <c r="J11" s="12">
        <f t="shared" si="0"/>
        <v>87.6</v>
      </c>
      <c r="L11" s="17" t="s">
        <v>10</v>
      </c>
      <c r="N11" s="14">
        <v>1500</v>
      </c>
      <c r="O11" s="15">
        <f t="shared" si="1"/>
        <v>600000</v>
      </c>
      <c r="P11" s="16">
        <f>+J11*N11</f>
        <v>131400</v>
      </c>
      <c r="Q11" s="15">
        <f t="shared" si="2"/>
        <v>52560000</v>
      </c>
      <c r="S11" s="14">
        <f t="shared" si="7"/>
        <v>1600</v>
      </c>
      <c r="T11" s="15">
        <f t="shared" si="3"/>
        <v>640000</v>
      </c>
      <c r="U11" s="16">
        <f>+J11*S11</f>
        <v>140160</v>
      </c>
      <c r="V11" s="15">
        <f t="shared" si="4"/>
        <v>56064000</v>
      </c>
      <c r="X11" s="14">
        <f t="shared" si="8"/>
        <v>1700</v>
      </c>
      <c r="Y11" s="15">
        <f t="shared" si="5"/>
        <v>680000</v>
      </c>
      <c r="Z11" s="15">
        <f>+J11*X11</f>
        <v>148920</v>
      </c>
      <c r="AA11" s="15">
        <f t="shared" si="6"/>
        <v>59568000</v>
      </c>
      <c r="AC11" s="14">
        <f t="shared" si="9"/>
        <v>1775</v>
      </c>
      <c r="AD11" s="15">
        <f>AC11*$S$97</f>
        <v>710000</v>
      </c>
      <c r="AE11" s="15">
        <f>G11*AC11+(H11+I11)*AC11/2</f>
        <v>155490</v>
      </c>
      <c r="AF11" s="15">
        <f>AE11*$S$97</f>
        <v>62196000</v>
      </c>
      <c r="AG11" s="192"/>
      <c r="AH11" s="192"/>
      <c r="AI11" s="192"/>
      <c r="AJ11" s="192"/>
    </row>
    <row r="12" spans="2:36" ht="14.4" customHeight="1" x14ac:dyDescent="0.25">
      <c r="B12" s="191"/>
      <c r="C12" s="12">
        <v>475</v>
      </c>
      <c r="D12" s="81" t="s">
        <v>27</v>
      </c>
      <c r="E12" s="12">
        <v>1</v>
      </c>
      <c r="F12" s="86" t="s">
        <v>11</v>
      </c>
      <c r="G12" s="12">
        <v>64.900000000000006</v>
      </c>
      <c r="H12" s="12"/>
      <c r="I12" s="12">
        <v>0</v>
      </c>
      <c r="J12" s="12">
        <f t="shared" si="0"/>
        <v>64.900000000000006</v>
      </c>
      <c r="L12" s="17"/>
      <c r="N12" s="14">
        <v>1350</v>
      </c>
      <c r="O12" s="15">
        <f t="shared" si="1"/>
        <v>540000</v>
      </c>
      <c r="P12" s="16">
        <f>+J12*N12</f>
        <v>87615.000000000015</v>
      </c>
      <c r="Q12" s="15">
        <f t="shared" si="2"/>
        <v>35046000.000000007</v>
      </c>
      <c r="S12" s="14">
        <f t="shared" si="7"/>
        <v>1450</v>
      </c>
      <c r="T12" s="15">
        <f t="shared" si="3"/>
        <v>580000</v>
      </c>
      <c r="U12" s="16">
        <f>+J12*S12</f>
        <v>94105.000000000015</v>
      </c>
      <c r="V12" s="15">
        <f t="shared" si="4"/>
        <v>37642000.000000007</v>
      </c>
      <c r="X12" s="14">
        <f t="shared" si="8"/>
        <v>1550</v>
      </c>
      <c r="Y12" s="15">
        <f t="shared" si="5"/>
        <v>620000</v>
      </c>
      <c r="Z12" s="15">
        <f>+J12*X12</f>
        <v>100595.00000000001</v>
      </c>
      <c r="AA12" s="15">
        <f t="shared" si="6"/>
        <v>40238000.000000007</v>
      </c>
      <c r="AC12" s="14">
        <f t="shared" si="9"/>
        <v>1625</v>
      </c>
      <c r="AD12" s="15">
        <f>AC12*$S$97</f>
        <v>650000</v>
      </c>
      <c r="AE12" s="15">
        <f>G12*AC12+(H12+I12)*AC12/2</f>
        <v>105462.50000000001</v>
      </c>
      <c r="AF12" s="15">
        <f>AE12*$S$97</f>
        <v>42185000.000000007</v>
      </c>
      <c r="AG12" s="22"/>
      <c r="AH12" s="22"/>
      <c r="AI12" s="22"/>
      <c r="AJ12" s="22"/>
    </row>
    <row r="13" spans="2:36" x14ac:dyDescent="0.25">
      <c r="C13" s="18"/>
      <c r="D13" s="82"/>
      <c r="E13" s="18"/>
      <c r="F13" s="87"/>
      <c r="G13" s="19">
        <f>SUM(G6:G12)</f>
        <v>446.4</v>
      </c>
      <c r="H13" s="19">
        <f>SUM(H6:I12)</f>
        <v>0</v>
      </c>
      <c r="I13" s="19">
        <f>SUM(I6:I11)</f>
        <v>0</v>
      </c>
      <c r="J13" s="19">
        <f>SUM(J6:J12)</f>
        <v>446.4</v>
      </c>
      <c r="N13" s="104">
        <f>+P13/J13</f>
        <v>1463.608870967742</v>
      </c>
      <c r="O13" s="20"/>
      <c r="P13" s="21">
        <f>SUM(P6:P12)</f>
        <v>653355</v>
      </c>
      <c r="Q13" s="21">
        <f>SUM(Q6:Q12)</f>
        <v>261342000</v>
      </c>
      <c r="S13" s="104">
        <f>+U13/J13</f>
        <v>1563.608870967742</v>
      </c>
      <c r="T13" s="20"/>
      <c r="U13" s="21">
        <f>SUM(U6:U12)</f>
        <v>697995</v>
      </c>
      <c r="V13" s="21">
        <f>SUM(V6:V12)</f>
        <v>279198000</v>
      </c>
      <c r="X13" s="104">
        <f>+Z13/J13</f>
        <v>1663.608870967742</v>
      </c>
      <c r="Y13" s="20"/>
      <c r="Z13" s="21">
        <f>SUM(Z6:Z12)</f>
        <v>742635</v>
      </c>
      <c r="AA13" s="21">
        <f>SUM(AA6:AA12)</f>
        <v>297054000</v>
      </c>
      <c r="AC13" s="2">
        <f t="shared" si="9"/>
        <v>1738.608870967742</v>
      </c>
      <c r="AD13" s="20">
        <f>AC13*$S$97</f>
        <v>695443.54838709673</v>
      </c>
      <c r="AE13" s="21">
        <f>SUM(AE6:AE12)</f>
        <v>592047.5</v>
      </c>
      <c r="AF13" s="21">
        <f>SUM(AF6:AF12)</f>
        <v>236819000</v>
      </c>
      <c r="AG13" s="193"/>
      <c r="AH13" s="193"/>
      <c r="AI13" s="193"/>
      <c r="AJ13" s="193"/>
    </row>
    <row r="14" spans="2:36" x14ac:dyDescent="0.25">
      <c r="C14" s="18"/>
      <c r="D14" s="82"/>
      <c r="E14" s="18"/>
      <c r="F14" s="87"/>
      <c r="G14" s="19"/>
      <c r="H14" s="19"/>
      <c r="I14" s="19"/>
      <c r="J14" s="19"/>
      <c r="N14" s="104"/>
      <c r="O14" s="20"/>
      <c r="P14" s="21"/>
      <c r="Q14" s="21"/>
      <c r="S14" s="104"/>
      <c r="T14" s="20"/>
      <c r="U14" s="21"/>
      <c r="V14" s="21"/>
      <c r="X14" s="104"/>
      <c r="Y14" s="20"/>
      <c r="Z14" s="21"/>
      <c r="AA14" s="21"/>
      <c r="AC14" s="2"/>
      <c r="AD14" s="20"/>
      <c r="AE14" s="21"/>
      <c r="AF14" s="21"/>
      <c r="AG14" s="2"/>
      <c r="AH14" s="2"/>
      <c r="AI14" s="2"/>
      <c r="AJ14" s="2"/>
    </row>
    <row r="15" spans="2:36" ht="13.8" customHeight="1" x14ac:dyDescent="0.25">
      <c r="B15" s="191">
        <v>2</v>
      </c>
      <c r="C15" s="12">
        <v>476</v>
      </c>
      <c r="D15" s="81" t="s">
        <v>27</v>
      </c>
      <c r="E15" s="12">
        <v>1</v>
      </c>
      <c r="F15" s="86" t="s">
        <v>11</v>
      </c>
      <c r="G15" s="12">
        <v>65.099999999999994</v>
      </c>
      <c r="H15" s="12"/>
      <c r="I15" s="12">
        <v>0</v>
      </c>
      <c r="J15" s="12">
        <f t="shared" ref="J15:J21" si="13">G15+H15</f>
        <v>65.099999999999994</v>
      </c>
      <c r="L15" s="13" t="s">
        <v>9</v>
      </c>
      <c r="N15" s="14">
        <v>1425</v>
      </c>
      <c r="O15" s="15">
        <f t="shared" ref="O15:O21" si="14">N15*$S$97</f>
        <v>570000</v>
      </c>
      <c r="P15" s="16">
        <f>+J15*N15</f>
        <v>92767.499999999985</v>
      </c>
      <c r="Q15" s="15">
        <f t="shared" ref="Q15:Q21" si="15">P15*$S$97</f>
        <v>37106999.999999993</v>
      </c>
      <c r="S15" s="14">
        <f t="shared" ref="S15:S21" si="16">N15+100</f>
        <v>1525</v>
      </c>
      <c r="T15" s="15">
        <f t="shared" ref="T15:T21" si="17">S15*$S$97</f>
        <v>610000</v>
      </c>
      <c r="U15" s="16">
        <f>+J15*S15</f>
        <v>99277.499999999985</v>
      </c>
      <c r="V15" s="15">
        <f t="shared" ref="V15:V21" si="18">U15*$S$97</f>
        <v>39710999.999999993</v>
      </c>
      <c r="X15" s="14">
        <f>+S15+100</f>
        <v>1625</v>
      </c>
      <c r="Y15" s="15">
        <f t="shared" ref="Y15:Y21" si="19">X15*$S$97</f>
        <v>650000</v>
      </c>
      <c r="Z15" s="15">
        <f>+J15*X15</f>
        <v>105787.49999999999</v>
      </c>
      <c r="AA15" s="15">
        <f t="shared" ref="AA15:AA21" si="20">Z15*$S$97</f>
        <v>42314999.999999993</v>
      </c>
      <c r="AC15" s="14">
        <f>X15+75</f>
        <v>1700</v>
      </c>
      <c r="AD15" s="15">
        <f>AC15*$S$97</f>
        <v>680000</v>
      </c>
      <c r="AE15" s="15">
        <f>G15*AC15+(H15+I15)*AC15/2</f>
        <v>110669.99999999999</v>
      </c>
      <c r="AF15" s="15">
        <f>AE15*$S$97</f>
        <v>44267999.999999993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477</v>
      </c>
      <c r="D16" s="81" t="s">
        <v>26</v>
      </c>
      <c r="E16" s="12">
        <v>1</v>
      </c>
      <c r="F16" s="86" t="s">
        <v>8</v>
      </c>
      <c r="G16" s="12">
        <v>62.3</v>
      </c>
      <c r="H16" s="12"/>
      <c r="I16" s="12">
        <v>0</v>
      </c>
      <c r="J16" s="12">
        <f t="shared" si="13"/>
        <v>62.3</v>
      </c>
      <c r="L16" s="17" t="s">
        <v>10</v>
      </c>
      <c r="N16" s="14">
        <v>1525</v>
      </c>
      <c r="O16" s="15">
        <f t="shared" si="14"/>
        <v>610000</v>
      </c>
      <c r="P16" s="16">
        <f>+J16*N16</f>
        <v>95007.5</v>
      </c>
      <c r="Q16" s="15">
        <f t="shared" si="15"/>
        <v>38003000</v>
      </c>
      <c r="S16" s="14">
        <f t="shared" si="16"/>
        <v>1625</v>
      </c>
      <c r="T16" s="15">
        <f t="shared" si="17"/>
        <v>650000</v>
      </c>
      <c r="U16" s="16">
        <f>+J16*S16</f>
        <v>101237.5</v>
      </c>
      <c r="V16" s="15">
        <f t="shared" si="18"/>
        <v>40495000</v>
      </c>
      <c r="X16" s="14">
        <f t="shared" ref="X16:X21" si="21">+S16+100</f>
        <v>1725</v>
      </c>
      <c r="Y16" s="15">
        <f t="shared" si="19"/>
        <v>690000</v>
      </c>
      <c r="Z16" s="15">
        <f>+J16*X16</f>
        <v>107467.5</v>
      </c>
      <c r="AA16" s="15">
        <f t="shared" si="20"/>
        <v>42987000</v>
      </c>
      <c r="AC16" s="14">
        <f t="shared" ref="AC16:AC22" si="22">X16+75</f>
        <v>1800</v>
      </c>
      <c r="AD16" s="15">
        <f>AC16*$S$97</f>
        <v>720000</v>
      </c>
      <c r="AE16" s="15">
        <f>G16*AC16+(H16+I16)*AC16/2</f>
        <v>112140</v>
      </c>
      <c r="AF16" s="15">
        <f>AE16*$S$97</f>
        <v>44856000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478</v>
      </c>
      <c r="D17" s="81" t="s">
        <v>26</v>
      </c>
      <c r="E17" s="12">
        <v>1</v>
      </c>
      <c r="F17" s="86" t="s">
        <v>8</v>
      </c>
      <c r="G17" s="12">
        <v>62.8</v>
      </c>
      <c r="H17" s="12"/>
      <c r="I17" s="12">
        <v>0</v>
      </c>
      <c r="J17" s="12">
        <f t="shared" si="13"/>
        <v>62.8</v>
      </c>
      <c r="L17" s="17" t="s">
        <v>10</v>
      </c>
      <c r="N17" s="14">
        <v>1525</v>
      </c>
      <c r="O17" s="15">
        <f t="shared" si="14"/>
        <v>610000</v>
      </c>
      <c r="P17" s="16">
        <f>+J17*N17</f>
        <v>95770</v>
      </c>
      <c r="Q17" s="15">
        <f t="shared" si="15"/>
        <v>38308000</v>
      </c>
      <c r="S17" s="14">
        <f t="shared" si="16"/>
        <v>1625</v>
      </c>
      <c r="T17" s="15">
        <f t="shared" si="17"/>
        <v>650000</v>
      </c>
      <c r="U17" s="16">
        <f>+J17*S17</f>
        <v>102050</v>
      </c>
      <c r="V17" s="15">
        <f t="shared" si="18"/>
        <v>40820000</v>
      </c>
      <c r="X17" s="14">
        <f t="shared" si="21"/>
        <v>1725</v>
      </c>
      <c r="Y17" s="15">
        <f t="shared" si="19"/>
        <v>690000</v>
      </c>
      <c r="Z17" s="15">
        <f>+J17*X17</f>
        <v>108330</v>
      </c>
      <c r="AA17" s="15">
        <f t="shared" si="20"/>
        <v>43332000</v>
      </c>
      <c r="AC17" s="14">
        <f t="shared" si="22"/>
        <v>1800</v>
      </c>
      <c r="AD17" s="15">
        <f>AC17*$S$97</f>
        <v>720000</v>
      </c>
      <c r="AE17" s="15">
        <f>G17*AC17+(H17+I17)*AC17/2</f>
        <v>113040</v>
      </c>
      <c r="AF17" s="15">
        <f>AE17*$S$97</f>
        <v>45216000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479</v>
      </c>
      <c r="D18" s="81" t="s">
        <v>26</v>
      </c>
      <c r="E18" s="12">
        <v>1</v>
      </c>
      <c r="F18" s="86" t="s">
        <v>11</v>
      </c>
      <c r="G18" s="12">
        <v>52.1</v>
      </c>
      <c r="H18" s="12"/>
      <c r="I18" s="12">
        <v>0</v>
      </c>
      <c r="J18" s="12">
        <f t="shared" si="13"/>
        <v>52.1</v>
      </c>
      <c r="L18" s="17" t="s">
        <v>10</v>
      </c>
      <c r="N18" s="14">
        <v>1525</v>
      </c>
      <c r="O18" s="15">
        <f t="shared" si="14"/>
        <v>610000</v>
      </c>
      <c r="P18" s="16">
        <f>+J18*N18</f>
        <v>79452.5</v>
      </c>
      <c r="Q18" s="15">
        <f t="shared" si="15"/>
        <v>31781000</v>
      </c>
      <c r="S18" s="14">
        <f t="shared" si="16"/>
        <v>1625</v>
      </c>
      <c r="T18" s="15">
        <f t="shared" si="17"/>
        <v>650000</v>
      </c>
      <c r="U18" s="16">
        <f>+J18*S18</f>
        <v>84662.5</v>
      </c>
      <c r="V18" s="15">
        <f t="shared" si="18"/>
        <v>33865000</v>
      </c>
      <c r="X18" s="14">
        <f t="shared" si="21"/>
        <v>1725</v>
      </c>
      <c r="Y18" s="15">
        <f t="shared" si="19"/>
        <v>690000</v>
      </c>
      <c r="Z18" s="15">
        <f>+J18*X18</f>
        <v>89872.5</v>
      </c>
      <c r="AA18" s="15">
        <f t="shared" si="20"/>
        <v>35949000</v>
      </c>
      <c r="AC18" s="14">
        <f t="shared" si="22"/>
        <v>1800</v>
      </c>
      <c r="AD18" s="15">
        <f>AC18*$S$97</f>
        <v>720000</v>
      </c>
      <c r="AE18" s="15">
        <f>G18*AC18+(H18+I18)*AC18/2</f>
        <v>93780</v>
      </c>
      <c r="AF18" s="15">
        <f>AE18*$S$97</f>
        <v>37512000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480</v>
      </c>
      <c r="D19" s="81" t="s">
        <v>97</v>
      </c>
      <c r="E19" s="12">
        <v>1</v>
      </c>
      <c r="F19" s="86"/>
      <c r="G19" s="12">
        <v>51.6</v>
      </c>
      <c r="H19" s="12"/>
      <c r="I19" s="12"/>
      <c r="J19" s="12">
        <f t="shared" si="13"/>
        <v>51.6</v>
      </c>
      <c r="L19" s="17"/>
      <c r="N19" s="14">
        <v>1525</v>
      </c>
      <c r="O19" s="15">
        <f t="shared" si="14"/>
        <v>610000</v>
      </c>
      <c r="P19" s="16">
        <f t="shared" ref="P19:P20" si="23">+J19*N19</f>
        <v>78690</v>
      </c>
      <c r="Q19" s="15">
        <f t="shared" si="15"/>
        <v>31476000</v>
      </c>
      <c r="S19" s="14">
        <f t="shared" si="16"/>
        <v>1625</v>
      </c>
      <c r="T19" s="15">
        <f t="shared" si="17"/>
        <v>650000</v>
      </c>
      <c r="U19" s="16">
        <f t="shared" ref="U19:U20" si="24">+J19*S19</f>
        <v>83850</v>
      </c>
      <c r="V19" s="15">
        <f t="shared" si="18"/>
        <v>33540000</v>
      </c>
      <c r="X19" s="14">
        <f t="shared" si="21"/>
        <v>1725</v>
      </c>
      <c r="Y19" s="15">
        <f t="shared" si="19"/>
        <v>690000</v>
      </c>
      <c r="Z19" s="15">
        <f t="shared" ref="Z19:Z20" si="25">+J19*X19</f>
        <v>89010</v>
      </c>
      <c r="AA19" s="15">
        <f t="shared" si="20"/>
        <v>35604000</v>
      </c>
      <c r="AC19" s="14"/>
      <c r="AD19" s="15"/>
      <c r="AE19" s="15"/>
      <c r="AF19" s="15"/>
      <c r="AG19" s="22"/>
      <c r="AH19" s="22"/>
      <c r="AI19" s="22"/>
      <c r="AJ19" s="22"/>
    </row>
    <row r="20" spans="2:36" ht="13.8" customHeight="1" x14ac:dyDescent="0.25">
      <c r="B20" s="191"/>
      <c r="C20" s="12">
        <v>481</v>
      </c>
      <c r="D20" s="81" t="s">
        <v>97</v>
      </c>
      <c r="E20" s="12">
        <v>2</v>
      </c>
      <c r="F20" s="86"/>
      <c r="G20" s="12">
        <v>87.6</v>
      </c>
      <c r="H20" s="12"/>
      <c r="I20" s="12"/>
      <c r="J20" s="12">
        <f t="shared" si="13"/>
        <v>87.6</v>
      </c>
      <c r="L20" s="17"/>
      <c r="N20" s="14">
        <v>1525</v>
      </c>
      <c r="O20" s="15">
        <f t="shared" si="14"/>
        <v>610000</v>
      </c>
      <c r="P20" s="16">
        <f t="shared" si="23"/>
        <v>133590</v>
      </c>
      <c r="Q20" s="15">
        <f t="shared" si="15"/>
        <v>53436000</v>
      </c>
      <c r="S20" s="14">
        <f t="shared" si="16"/>
        <v>1625</v>
      </c>
      <c r="T20" s="15">
        <f t="shared" si="17"/>
        <v>650000</v>
      </c>
      <c r="U20" s="16">
        <f t="shared" si="24"/>
        <v>142350</v>
      </c>
      <c r="V20" s="15">
        <f t="shared" si="18"/>
        <v>56940000</v>
      </c>
      <c r="X20" s="14">
        <f t="shared" si="21"/>
        <v>1725</v>
      </c>
      <c r="Y20" s="15">
        <f t="shared" si="19"/>
        <v>690000</v>
      </c>
      <c r="Z20" s="15">
        <f t="shared" si="25"/>
        <v>151110</v>
      </c>
      <c r="AA20" s="15">
        <f t="shared" si="20"/>
        <v>60444000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4.4" customHeight="1" x14ac:dyDescent="0.25">
      <c r="B21" s="191"/>
      <c r="C21" s="12">
        <v>482</v>
      </c>
      <c r="D21" s="81" t="s">
        <v>27</v>
      </c>
      <c r="E21" s="12">
        <v>1</v>
      </c>
      <c r="F21" s="86" t="s">
        <v>11</v>
      </c>
      <c r="G21" s="12">
        <v>64.900000000000006</v>
      </c>
      <c r="H21" s="12"/>
      <c r="I21" s="12">
        <v>0</v>
      </c>
      <c r="J21" s="12">
        <f t="shared" si="13"/>
        <v>64.900000000000006</v>
      </c>
      <c r="L21" s="17"/>
      <c r="N21" s="14">
        <v>1375</v>
      </c>
      <c r="O21" s="15">
        <f t="shared" si="14"/>
        <v>550000</v>
      </c>
      <c r="P21" s="16">
        <f>+J21*N21</f>
        <v>89237.500000000015</v>
      </c>
      <c r="Q21" s="15">
        <f t="shared" si="15"/>
        <v>35695000.000000007</v>
      </c>
      <c r="S21" s="14">
        <f t="shared" si="16"/>
        <v>1475</v>
      </c>
      <c r="T21" s="15">
        <f t="shared" si="17"/>
        <v>590000</v>
      </c>
      <c r="U21" s="16">
        <f>+J21*S21</f>
        <v>95727.500000000015</v>
      </c>
      <c r="V21" s="15">
        <f t="shared" si="18"/>
        <v>38291000.000000007</v>
      </c>
      <c r="X21" s="14">
        <f t="shared" si="21"/>
        <v>1575</v>
      </c>
      <c r="Y21" s="15">
        <f t="shared" si="19"/>
        <v>630000</v>
      </c>
      <c r="Z21" s="15">
        <f>+J21*X21</f>
        <v>102217.50000000001</v>
      </c>
      <c r="AA21" s="15">
        <f t="shared" si="20"/>
        <v>40887000.000000007</v>
      </c>
      <c r="AC21" s="14">
        <f t="shared" si="22"/>
        <v>1650</v>
      </c>
      <c r="AD21" s="15">
        <f>AC21*$S$97</f>
        <v>660000</v>
      </c>
      <c r="AE21" s="15">
        <f>G21*AC21+(H21+I21)*AC21/2</f>
        <v>107085.00000000001</v>
      </c>
      <c r="AF21" s="15">
        <f>AE21*$S$97</f>
        <v>42834000.000000007</v>
      </c>
      <c r="AG21" s="22"/>
      <c r="AH21" s="22"/>
      <c r="AI21" s="22"/>
      <c r="AJ21" s="22"/>
    </row>
    <row r="22" spans="2:36" x14ac:dyDescent="0.25">
      <c r="C22" s="18"/>
      <c r="D22" s="82"/>
      <c r="E22" s="18"/>
      <c r="F22" s="87"/>
      <c r="G22" s="19">
        <f>SUM(G15:G21)</f>
        <v>446.4</v>
      </c>
      <c r="H22" s="19">
        <f>SUM(H15:I21)</f>
        <v>0</v>
      </c>
      <c r="I22" s="19">
        <f>SUM(I15:I18)</f>
        <v>0</v>
      </c>
      <c r="J22" s="19">
        <f>SUM(J15:J21)</f>
        <v>446.4</v>
      </c>
      <c r="N22" s="104">
        <f>+P22/J22</f>
        <v>1488.608870967742</v>
      </c>
      <c r="O22" s="20"/>
      <c r="P22" s="21">
        <f>SUM(P15:P21)</f>
        <v>664515</v>
      </c>
      <c r="Q22" s="21">
        <f>SUM(Q15:Q21)</f>
        <v>265806000</v>
      </c>
      <c r="S22" s="104">
        <f>+U22/J22</f>
        <v>1588.608870967742</v>
      </c>
      <c r="T22" s="20"/>
      <c r="U22" s="21">
        <f>SUM(U15:U21)</f>
        <v>709155</v>
      </c>
      <c r="V22" s="21">
        <f>SUM(V15:V21)</f>
        <v>283662000</v>
      </c>
      <c r="X22" s="104">
        <f>+Z22/J22</f>
        <v>1688.608870967742</v>
      </c>
      <c r="Y22" s="20"/>
      <c r="Z22" s="21">
        <f>SUM(Z15:Z21)</f>
        <v>753795</v>
      </c>
      <c r="AA22" s="21">
        <f>SUM(AA15:AA21)</f>
        <v>301518000</v>
      </c>
      <c r="AC22" s="2">
        <f t="shared" si="22"/>
        <v>1763.608870967742</v>
      </c>
      <c r="AD22" s="20">
        <f>AC22*$S$97</f>
        <v>705443.54838709673</v>
      </c>
      <c r="AE22" s="21">
        <f>SUM(AE15:AE21)</f>
        <v>536715</v>
      </c>
      <c r="AF22" s="21">
        <f>SUM(AF15:AF21)</f>
        <v>214686000</v>
      </c>
      <c r="AG22" s="193"/>
      <c r="AH22" s="193"/>
      <c r="AI22" s="193"/>
      <c r="AJ22" s="193"/>
    </row>
    <row r="23" spans="2:36" x14ac:dyDescent="0.25">
      <c r="C23" s="18"/>
      <c r="D23" s="82"/>
      <c r="E23" s="18"/>
      <c r="F23" s="87"/>
      <c r="G23" s="19"/>
      <c r="H23" s="19"/>
      <c r="I23" s="19"/>
      <c r="J23" s="19"/>
      <c r="N23" s="104"/>
      <c r="O23" s="20"/>
      <c r="P23" s="21"/>
      <c r="Q23" s="21"/>
      <c r="S23" s="104"/>
      <c r="T23" s="20"/>
      <c r="U23" s="21"/>
      <c r="V23" s="21"/>
      <c r="X23" s="104"/>
      <c r="Y23" s="20"/>
      <c r="Z23" s="21"/>
      <c r="AA23" s="21"/>
      <c r="AC23" s="2"/>
      <c r="AD23" s="20"/>
      <c r="AE23" s="21"/>
      <c r="AF23" s="21"/>
      <c r="AG23" s="2"/>
      <c r="AH23" s="2"/>
      <c r="AI23" s="2"/>
      <c r="AJ23" s="2"/>
    </row>
    <row r="24" spans="2:36" ht="13.8" customHeight="1" x14ac:dyDescent="0.25">
      <c r="B24" s="191">
        <v>3</v>
      </c>
      <c r="C24" s="12">
        <v>483</v>
      </c>
      <c r="D24" s="81" t="s">
        <v>27</v>
      </c>
      <c r="E24" s="12">
        <v>1</v>
      </c>
      <c r="F24" s="86" t="s">
        <v>11</v>
      </c>
      <c r="G24" s="12">
        <v>65.099999999999994</v>
      </c>
      <c r="H24" s="12"/>
      <c r="I24" s="12">
        <v>0</v>
      </c>
      <c r="J24" s="12">
        <f t="shared" ref="J24:J30" si="26">G24+H24</f>
        <v>65.099999999999994</v>
      </c>
      <c r="L24" s="13" t="s">
        <v>9</v>
      </c>
      <c r="N24" s="14">
        <v>1450</v>
      </c>
      <c r="O24" s="15">
        <f t="shared" ref="O24:O30" si="27">N24*$S$97</f>
        <v>580000</v>
      </c>
      <c r="P24" s="16">
        <f>+J24*N24</f>
        <v>94394.999999999985</v>
      </c>
      <c r="Q24" s="15">
        <f t="shared" ref="Q24:Q30" si="28">P24*$S$97</f>
        <v>37757999.999999993</v>
      </c>
      <c r="S24" s="14">
        <f t="shared" ref="S24:S30" si="29">N24+100</f>
        <v>1550</v>
      </c>
      <c r="T24" s="15">
        <f t="shared" ref="T24:T30" si="30">S24*$S$97</f>
        <v>620000</v>
      </c>
      <c r="U24" s="16">
        <f>+J24*S24</f>
        <v>100904.99999999999</v>
      </c>
      <c r="V24" s="15">
        <f t="shared" ref="V24:V30" si="31">U24*$S$97</f>
        <v>40361999.999999993</v>
      </c>
      <c r="X24" s="14">
        <f>+S24+100</f>
        <v>1650</v>
      </c>
      <c r="Y24" s="15">
        <f t="shared" ref="Y24:Y30" si="32">X24*$S$97</f>
        <v>660000</v>
      </c>
      <c r="Z24" s="15">
        <f>+J24*X24</f>
        <v>107414.99999999999</v>
      </c>
      <c r="AA24" s="15">
        <f t="shared" ref="AA24:AA30" si="33">Z24*$S$97</f>
        <v>42965999.999999993</v>
      </c>
      <c r="AC24" s="14">
        <f>X24+75</f>
        <v>1725</v>
      </c>
      <c r="AD24" s="15">
        <f>AC24*$S$97</f>
        <v>690000</v>
      </c>
      <c r="AE24" s="15">
        <f>G24*AC24+(H24+I24)*AC24/2</f>
        <v>112297.49999999999</v>
      </c>
      <c r="AF24" s="15">
        <f>AE24*$S$97</f>
        <v>44918999.999999993</v>
      </c>
      <c r="AG24" s="192"/>
      <c r="AH24" s="192"/>
      <c r="AI24" s="192"/>
      <c r="AJ24" s="192"/>
    </row>
    <row r="25" spans="2:36" ht="13.8" customHeight="1" x14ac:dyDescent="0.25">
      <c r="B25" s="191"/>
      <c r="C25" s="12">
        <v>484</v>
      </c>
      <c r="D25" s="81" t="s">
        <v>26</v>
      </c>
      <c r="E25" s="12">
        <v>1</v>
      </c>
      <c r="F25" s="86" t="s">
        <v>8</v>
      </c>
      <c r="G25" s="12">
        <v>62.3</v>
      </c>
      <c r="H25" s="12"/>
      <c r="I25" s="12">
        <v>0</v>
      </c>
      <c r="J25" s="12">
        <f t="shared" si="26"/>
        <v>62.3</v>
      </c>
      <c r="L25" s="17" t="s">
        <v>10</v>
      </c>
      <c r="N25" s="14">
        <v>1550</v>
      </c>
      <c r="O25" s="15">
        <f t="shared" si="27"/>
        <v>620000</v>
      </c>
      <c r="P25" s="16">
        <f>+J25*N25</f>
        <v>96565</v>
      </c>
      <c r="Q25" s="15">
        <f t="shared" si="28"/>
        <v>38626000</v>
      </c>
      <c r="S25" s="14">
        <f t="shared" si="29"/>
        <v>1650</v>
      </c>
      <c r="T25" s="15">
        <f t="shared" si="30"/>
        <v>660000</v>
      </c>
      <c r="U25" s="16">
        <f>+J25*S25</f>
        <v>102795</v>
      </c>
      <c r="V25" s="15">
        <f t="shared" si="31"/>
        <v>41118000</v>
      </c>
      <c r="X25" s="14">
        <f t="shared" ref="X25:X30" si="34">+S25+100</f>
        <v>1750</v>
      </c>
      <c r="Y25" s="15">
        <f t="shared" si="32"/>
        <v>700000</v>
      </c>
      <c r="Z25" s="15">
        <f>+J25*X25</f>
        <v>109025</v>
      </c>
      <c r="AA25" s="15">
        <f t="shared" si="33"/>
        <v>43610000</v>
      </c>
      <c r="AC25" s="14">
        <f t="shared" ref="AC25:AC31" si="35">X25+75</f>
        <v>1825</v>
      </c>
      <c r="AD25" s="15">
        <f>AC25*$S$97</f>
        <v>730000</v>
      </c>
      <c r="AE25" s="15">
        <f>G25*AC25+(H25+I25)*AC25/2</f>
        <v>113697.5</v>
      </c>
      <c r="AF25" s="15">
        <f>AE25*$S$97</f>
        <v>45479000</v>
      </c>
      <c r="AG25" s="192"/>
      <c r="AH25" s="192"/>
      <c r="AI25" s="192"/>
      <c r="AJ25" s="192"/>
    </row>
    <row r="26" spans="2:36" ht="13.8" customHeight="1" x14ac:dyDescent="0.25">
      <c r="B26" s="191"/>
      <c r="C26" s="12">
        <v>485</v>
      </c>
      <c r="D26" s="81" t="s">
        <v>26</v>
      </c>
      <c r="E26" s="12">
        <v>1</v>
      </c>
      <c r="F26" s="86" t="s">
        <v>8</v>
      </c>
      <c r="G26" s="12">
        <v>62.8</v>
      </c>
      <c r="H26" s="12"/>
      <c r="I26" s="12">
        <v>0</v>
      </c>
      <c r="J26" s="12">
        <f t="shared" si="26"/>
        <v>62.8</v>
      </c>
      <c r="L26" s="17" t="s">
        <v>10</v>
      </c>
      <c r="N26" s="14">
        <v>1550</v>
      </c>
      <c r="O26" s="15">
        <f t="shared" si="27"/>
        <v>620000</v>
      </c>
      <c r="P26" s="16">
        <f>+J26*N26</f>
        <v>97340</v>
      </c>
      <c r="Q26" s="15">
        <f t="shared" si="28"/>
        <v>38936000</v>
      </c>
      <c r="S26" s="14">
        <f t="shared" si="29"/>
        <v>1650</v>
      </c>
      <c r="T26" s="15">
        <f t="shared" si="30"/>
        <v>660000</v>
      </c>
      <c r="U26" s="16">
        <f>+J26*S26</f>
        <v>103620</v>
      </c>
      <c r="V26" s="15">
        <f t="shared" si="31"/>
        <v>41448000</v>
      </c>
      <c r="X26" s="14">
        <f t="shared" si="34"/>
        <v>1750</v>
      </c>
      <c r="Y26" s="15">
        <f t="shared" si="32"/>
        <v>700000</v>
      </c>
      <c r="Z26" s="15">
        <f>+J26*X26</f>
        <v>109900</v>
      </c>
      <c r="AA26" s="15">
        <f t="shared" si="33"/>
        <v>43960000</v>
      </c>
      <c r="AC26" s="14">
        <f t="shared" si="35"/>
        <v>1825</v>
      </c>
      <c r="AD26" s="15">
        <f>AC26*$S$97</f>
        <v>730000</v>
      </c>
      <c r="AE26" s="15">
        <f>G26*AC26+(H26+I26)*AC26/2</f>
        <v>114610</v>
      </c>
      <c r="AF26" s="15">
        <f>AE26*$S$97</f>
        <v>45844000</v>
      </c>
      <c r="AG26" s="192"/>
      <c r="AH26" s="192"/>
      <c r="AI26" s="192"/>
      <c r="AJ26" s="192"/>
    </row>
    <row r="27" spans="2:36" x14ac:dyDescent="0.25">
      <c r="B27" s="191"/>
      <c r="C27" s="12">
        <v>486</v>
      </c>
      <c r="D27" s="81" t="s">
        <v>26</v>
      </c>
      <c r="E27" s="12">
        <v>1</v>
      </c>
      <c r="F27" s="86"/>
      <c r="G27" s="12">
        <v>52.1</v>
      </c>
      <c r="H27" s="12"/>
      <c r="I27" s="12"/>
      <c r="J27" s="12">
        <f t="shared" si="26"/>
        <v>52.1</v>
      </c>
      <c r="L27" s="17"/>
      <c r="N27" s="14">
        <v>1550</v>
      </c>
      <c r="O27" s="15">
        <f t="shared" si="27"/>
        <v>620000</v>
      </c>
      <c r="P27" s="16">
        <f t="shared" ref="P27:P28" si="36">+J27*N27</f>
        <v>80755</v>
      </c>
      <c r="Q27" s="15">
        <f t="shared" si="28"/>
        <v>32302000</v>
      </c>
      <c r="S27" s="14">
        <f t="shared" si="29"/>
        <v>1650</v>
      </c>
      <c r="T27" s="15">
        <f t="shared" si="30"/>
        <v>660000</v>
      </c>
      <c r="U27" s="16">
        <f t="shared" ref="U27:U28" si="37">+J27*S27</f>
        <v>85965</v>
      </c>
      <c r="V27" s="15">
        <f t="shared" si="31"/>
        <v>34386000</v>
      </c>
      <c r="X27" s="14">
        <f t="shared" si="34"/>
        <v>1750</v>
      </c>
      <c r="Y27" s="15">
        <f t="shared" si="32"/>
        <v>700000</v>
      </c>
      <c r="Z27" s="15">
        <f t="shared" ref="Z27:Z28" si="38">+J27*X27</f>
        <v>91175</v>
      </c>
      <c r="AA27" s="15">
        <f t="shared" si="33"/>
        <v>36470000</v>
      </c>
      <c r="AC27" s="14"/>
      <c r="AD27" s="15"/>
      <c r="AE27" s="15"/>
      <c r="AF27" s="15"/>
      <c r="AG27" s="22"/>
      <c r="AH27" s="22"/>
      <c r="AI27" s="22"/>
      <c r="AJ27" s="22"/>
    </row>
    <row r="28" spans="2:36" x14ac:dyDescent="0.25">
      <c r="B28" s="191"/>
      <c r="C28" s="12">
        <v>487</v>
      </c>
      <c r="D28" s="81" t="s">
        <v>97</v>
      </c>
      <c r="E28" s="12">
        <v>1</v>
      </c>
      <c r="F28" s="86"/>
      <c r="G28" s="12">
        <v>51.6</v>
      </c>
      <c r="H28" s="12"/>
      <c r="I28" s="12"/>
      <c r="J28" s="12">
        <f t="shared" si="26"/>
        <v>51.6</v>
      </c>
      <c r="L28" s="17"/>
      <c r="N28" s="14">
        <v>1550</v>
      </c>
      <c r="O28" s="15">
        <f t="shared" si="27"/>
        <v>620000</v>
      </c>
      <c r="P28" s="16">
        <f t="shared" si="36"/>
        <v>79980</v>
      </c>
      <c r="Q28" s="15">
        <f t="shared" si="28"/>
        <v>31992000</v>
      </c>
      <c r="S28" s="14">
        <f t="shared" si="29"/>
        <v>1650</v>
      </c>
      <c r="T28" s="15">
        <f t="shared" si="30"/>
        <v>660000</v>
      </c>
      <c r="U28" s="16">
        <f t="shared" si="37"/>
        <v>85140</v>
      </c>
      <c r="V28" s="15">
        <f t="shared" si="31"/>
        <v>34056000</v>
      </c>
      <c r="X28" s="14">
        <f t="shared" si="34"/>
        <v>1750</v>
      </c>
      <c r="Y28" s="15">
        <f t="shared" si="32"/>
        <v>700000</v>
      </c>
      <c r="Z28" s="15">
        <f t="shared" si="38"/>
        <v>90300</v>
      </c>
      <c r="AA28" s="15">
        <f t="shared" si="33"/>
        <v>36120000</v>
      </c>
      <c r="AC28" s="14"/>
      <c r="AD28" s="15"/>
      <c r="AE28" s="15"/>
      <c r="AF28" s="15"/>
      <c r="AG28" s="22"/>
      <c r="AH28" s="22"/>
      <c r="AI28" s="22"/>
      <c r="AJ28" s="22"/>
    </row>
    <row r="29" spans="2:36" ht="13.8" customHeight="1" x14ac:dyDescent="0.25">
      <c r="B29" s="191"/>
      <c r="C29" s="12">
        <v>488</v>
      </c>
      <c r="D29" s="81" t="s">
        <v>97</v>
      </c>
      <c r="E29" s="12">
        <v>2</v>
      </c>
      <c r="F29" s="86" t="s">
        <v>11</v>
      </c>
      <c r="G29" s="12">
        <v>87.6</v>
      </c>
      <c r="H29" s="12"/>
      <c r="I29" s="12">
        <v>0</v>
      </c>
      <c r="J29" s="12">
        <f t="shared" si="26"/>
        <v>87.6</v>
      </c>
      <c r="L29" s="17" t="s">
        <v>10</v>
      </c>
      <c r="N29" s="14">
        <v>1550</v>
      </c>
      <c r="O29" s="15">
        <f t="shared" si="27"/>
        <v>620000</v>
      </c>
      <c r="P29" s="16">
        <f>+J29*N29</f>
        <v>135780</v>
      </c>
      <c r="Q29" s="15">
        <f t="shared" si="28"/>
        <v>54312000</v>
      </c>
      <c r="S29" s="14">
        <f t="shared" si="29"/>
        <v>1650</v>
      </c>
      <c r="T29" s="15">
        <f t="shared" si="30"/>
        <v>660000</v>
      </c>
      <c r="U29" s="16">
        <f>+J29*S29</f>
        <v>144540</v>
      </c>
      <c r="V29" s="15">
        <f t="shared" si="31"/>
        <v>57816000</v>
      </c>
      <c r="X29" s="14">
        <f t="shared" si="34"/>
        <v>1750</v>
      </c>
      <c r="Y29" s="15">
        <f t="shared" si="32"/>
        <v>700000</v>
      </c>
      <c r="Z29" s="15">
        <f>+J29*X29</f>
        <v>153300</v>
      </c>
      <c r="AA29" s="15">
        <f t="shared" si="33"/>
        <v>61320000</v>
      </c>
      <c r="AC29" s="14">
        <f t="shared" si="35"/>
        <v>1825</v>
      </c>
      <c r="AD29" s="15">
        <f>AC29*$S$97</f>
        <v>730000</v>
      </c>
      <c r="AE29" s="15">
        <f>G29*AC29+(H29+I29)*AC29/2</f>
        <v>159870</v>
      </c>
      <c r="AF29" s="15">
        <f>AE29*$S$97</f>
        <v>63948000</v>
      </c>
      <c r="AG29" s="192"/>
      <c r="AH29" s="192"/>
      <c r="AI29" s="192"/>
      <c r="AJ29" s="192"/>
    </row>
    <row r="30" spans="2:36" ht="14.4" customHeight="1" x14ac:dyDescent="0.25">
      <c r="B30" s="191"/>
      <c r="C30" s="12">
        <v>489</v>
      </c>
      <c r="D30" s="81" t="s">
        <v>27</v>
      </c>
      <c r="E30" s="12">
        <v>1</v>
      </c>
      <c r="F30" s="86" t="s">
        <v>11</v>
      </c>
      <c r="G30" s="12">
        <v>64.900000000000006</v>
      </c>
      <c r="H30" s="12"/>
      <c r="I30" s="12">
        <v>0</v>
      </c>
      <c r="J30" s="12">
        <f t="shared" si="26"/>
        <v>64.900000000000006</v>
      </c>
      <c r="L30" s="17"/>
      <c r="N30" s="14">
        <v>1400</v>
      </c>
      <c r="O30" s="15">
        <f t="shared" si="27"/>
        <v>560000</v>
      </c>
      <c r="P30" s="16">
        <f>+J30*N30</f>
        <v>90860.000000000015</v>
      </c>
      <c r="Q30" s="15">
        <f t="shared" si="28"/>
        <v>36344000.000000007</v>
      </c>
      <c r="S30" s="14">
        <f t="shared" si="29"/>
        <v>1500</v>
      </c>
      <c r="T30" s="15">
        <f t="shared" si="30"/>
        <v>600000</v>
      </c>
      <c r="U30" s="16">
        <f>+J30*S30</f>
        <v>97350.000000000015</v>
      </c>
      <c r="V30" s="15">
        <f t="shared" si="31"/>
        <v>38940000.000000007</v>
      </c>
      <c r="X30" s="14">
        <f t="shared" si="34"/>
        <v>1600</v>
      </c>
      <c r="Y30" s="15">
        <f t="shared" si="32"/>
        <v>640000</v>
      </c>
      <c r="Z30" s="15">
        <f>+J30*X30</f>
        <v>103840.00000000001</v>
      </c>
      <c r="AA30" s="15">
        <f t="shared" si="33"/>
        <v>41536000.000000007</v>
      </c>
      <c r="AC30" s="14">
        <f t="shared" si="35"/>
        <v>1675</v>
      </c>
      <c r="AD30" s="15">
        <f>AC30*$S$97</f>
        <v>670000</v>
      </c>
      <c r="AE30" s="15">
        <f>G30*AC30+(H30+I30)*AC30/2</f>
        <v>108707.50000000001</v>
      </c>
      <c r="AF30" s="15">
        <f>AE30*$S$97</f>
        <v>43483000.000000007</v>
      </c>
      <c r="AG30" s="22"/>
      <c r="AH30" s="22"/>
      <c r="AI30" s="22"/>
      <c r="AJ30" s="22"/>
    </row>
    <row r="31" spans="2:36" x14ac:dyDescent="0.25">
      <c r="C31" s="18"/>
      <c r="D31" s="82"/>
      <c r="E31" s="18"/>
      <c r="F31" s="87"/>
      <c r="G31" s="19">
        <f>SUM(G24:G30)</f>
        <v>446.4</v>
      </c>
      <c r="H31" s="19">
        <f>SUM(H24:I30)</f>
        <v>0</v>
      </c>
      <c r="I31" s="19">
        <f>SUM(I24:I29)</f>
        <v>0</v>
      </c>
      <c r="J31" s="19">
        <f>SUM(J24:J30)</f>
        <v>446.4</v>
      </c>
      <c r="N31" s="104">
        <f>+P31/J31</f>
        <v>1513.608870967742</v>
      </c>
      <c r="O31" s="20"/>
      <c r="P31" s="21">
        <f>SUM(P24:P30)</f>
        <v>675675</v>
      </c>
      <c r="Q31" s="21">
        <f>SUM(Q24:Q30)</f>
        <v>270270000</v>
      </c>
      <c r="S31" s="104">
        <f>+U31/J31</f>
        <v>1613.608870967742</v>
      </c>
      <c r="T31" s="20"/>
      <c r="U31" s="21">
        <f>SUM(U24:U30)</f>
        <v>720315</v>
      </c>
      <c r="V31" s="21">
        <f>SUM(V24:V30)</f>
        <v>288126000</v>
      </c>
      <c r="X31" s="104">
        <f>+Z31/J31</f>
        <v>1713.608870967742</v>
      </c>
      <c r="Y31" s="20"/>
      <c r="Z31" s="21">
        <f>SUM(Z24:Z30)</f>
        <v>764955</v>
      </c>
      <c r="AA31" s="21">
        <f>SUM(AA24:AA30)</f>
        <v>305982000</v>
      </c>
      <c r="AC31" s="2">
        <f t="shared" si="35"/>
        <v>1788.608870967742</v>
      </c>
      <c r="AD31" s="20">
        <f>AC31*$S$97</f>
        <v>715443.54838709673</v>
      </c>
      <c r="AE31" s="21">
        <f>SUM(AE24:AE30)</f>
        <v>609182.5</v>
      </c>
      <c r="AF31" s="21">
        <f>SUM(AF24:AF30)</f>
        <v>243673000</v>
      </c>
      <c r="AG31" s="193"/>
      <c r="AH31" s="193"/>
      <c r="AI31" s="193"/>
      <c r="AJ31" s="193"/>
    </row>
    <row r="32" spans="2:36" x14ac:dyDescent="0.25">
      <c r="C32" s="18"/>
      <c r="D32" s="82"/>
      <c r="E32" s="18"/>
      <c r="F32" s="87"/>
      <c r="G32" s="19"/>
      <c r="H32" s="19"/>
      <c r="I32" s="19"/>
      <c r="J32" s="19"/>
      <c r="N32" s="104"/>
      <c r="O32" s="20"/>
      <c r="P32" s="21"/>
      <c r="Q32" s="21"/>
      <c r="S32" s="104"/>
      <c r="T32" s="20"/>
      <c r="U32" s="21"/>
      <c r="V32" s="21"/>
      <c r="X32" s="104"/>
      <c r="Y32" s="20"/>
      <c r="Z32" s="21"/>
      <c r="AA32" s="21"/>
      <c r="AC32" s="2"/>
      <c r="AD32" s="20"/>
      <c r="AE32" s="21"/>
      <c r="AF32" s="21"/>
      <c r="AG32" s="2"/>
      <c r="AH32" s="2"/>
      <c r="AI32" s="2"/>
      <c r="AJ32" s="2"/>
    </row>
    <row r="33" spans="2:36" ht="13.8" customHeight="1" x14ac:dyDescent="0.25">
      <c r="B33" s="191">
        <v>4</v>
      </c>
      <c r="C33" s="12">
        <v>490</v>
      </c>
      <c r="D33" s="81" t="s">
        <v>27</v>
      </c>
      <c r="E33" s="12">
        <v>1</v>
      </c>
      <c r="F33" s="86" t="s">
        <v>11</v>
      </c>
      <c r="G33" s="12">
        <v>65.099999999999994</v>
      </c>
      <c r="H33" s="12"/>
      <c r="I33" s="12">
        <v>0</v>
      </c>
      <c r="J33" s="12">
        <f t="shared" ref="J33:J39" si="39">G33+H33</f>
        <v>65.099999999999994</v>
      </c>
      <c r="L33" s="13" t="s">
        <v>9</v>
      </c>
      <c r="N33" s="14">
        <v>1450</v>
      </c>
      <c r="O33" s="15">
        <f t="shared" ref="O33:O39" si="40">N33*$S$97</f>
        <v>580000</v>
      </c>
      <c r="P33" s="16">
        <f>+J33*N33</f>
        <v>94394.999999999985</v>
      </c>
      <c r="Q33" s="15">
        <f t="shared" ref="Q33:Q39" si="41">P33*$S$97</f>
        <v>37757999.999999993</v>
      </c>
      <c r="S33" s="14">
        <f t="shared" ref="S33:S39" si="42">N33+100</f>
        <v>1550</v>
      </c>
      <c r="T33" s="15">
        <f t="shared" ref="T33:T39" si="43">S33*$S$97</f>
        <v>620000</v>
      </c>
      <c r="U33" s="16">
        <f>+J33*S33</f>
        <v>100904.99999999999</v>
      </c>
      <c r="V33" s="15">
        <f t="shared" ref="V33:V39" si="44">U33*$S$97</f>
        <v>40361999.999999993</v>
      </c>
      <c r="X33" s="14">
        <f>+S33+100</f>
        <v>1650</v>
      </c>
      <c r="Y33" s="15">
        <f t="shared" ref="Y33:Y39" si="45">X33*$S$97</f>
        <v>660000</v>
      </c>
      <c r="Z33" s="15">
        <f>+J33*X33</f>
        <v>107414.99999999999</v>
      </c>
      <c r="AA33" s="15">
        <f t="shared" ref="AA33:AA39" si="46">Z33*$S$97</f>
        <v>42965999.999999993</v>
      </c>
      <c r="AC33" s="14">
        <f>X33+75</f>
        <v>1725</v>
      </c>
      <c r="AD33" s="15">
        <f>AC33*$S$97</f>
        <v>690000</v>
      </c>
      <c r="AE33" s="15">
        <f>G33*AC33+(H33+I33)*AC33/2</f>
        <v>112297.49999999999</v>
      </c>
      <c r="AF33" s="15">
        <f>AE33*$S$97</f>
        <v>44918999.999999993</v>
      </c>
      <c r="AG33" s="192"/>
      <c r="AH33" s="192"/>
      <c r="AI33" s="192"/>
      <c r="AJ33" s="192"/>
    </row>
    <row r="34" spans="2:36" ht="13.8" customHeight="1" x14ac:dyDescent="0.25">
      <c r="B34" s="191"/>
      <c r="C34" s="12">
        <v>491</v>
      </c>
      <c r="D34" s="81" t="s">
        <v>26</v>
      </c>
      <c r="E34" s="12">
        <v>1</v>
      </c>
      <c r="F34" s="86" t="s">
        <v>8</v>
      </c>
      <c r="G34" s="12">
        <v>62.3</v>
      </c>
      <c r="H34" s="12"/>
      <c r="I34" s="12">
        <v>0</v>
      </c>
      <c r="J34" s="12">
        <f t="shared" si="39"/>
        <v>62.3</v>
      </c>
      <c r="L34" s="17" t="s">
        <v>10</v>
      </c>
      <c r="N34" s="14">
        <v>1550</v>
      </c>
      <c r="O34" s="15">
        <f t="shared" si="40"/>
        <v>620000</v>
      </c>
      <c r="P34" s="16">
        <f>+J34*N34</f>
        <v>96565</v>
      </c>
      <c r="Q34" s="15">
        <f t="shared" si="41"/>
        <v>38626000</v>
      </c>
      <c r="S34" s="14">
        <f t="shared" si="42"/>
        <v>1650</v>
      </c>
      <c r="T34" s="15">
        <f t="shared" si="43"/>
        <v>660000</v>
      </c>
      <c r="U34" s="16">
        <f>+J34*S34</f>
        <v>102795</v>
      </c>
      <c r="V34" s="15">
        <f t="shared" si="44"/>
        <v>41118000</v>
      </c>
      <c r="X34" s="14">
        <f t="shared" ref="X34:X39" si="47">+S34+100</f>
        <v>1750</v>
      </c>
      <c r="Y34" s="15">
        <f t="shared" si="45"/>
        <v>700000</v>
      </c>
      <c r="Z34" s="15">
        <f>+J34*X34</f>
        <v>109025</v>
      </c>
      <c r="AA34" s="15">
        <f t="shared" si="46"/>
        <v>43610000</v>
      </c>
      <c r="AC34" s="14">
        <f t="shared" ref="AC34:AC40" si="48">X34+75</f>
        <v>1825</v>
      </c>
      <c r="AD34" s="15">
        <f>AC34*$S$97</f>
        <v>730000</v>
      </c>
      <c r="AE34" s="15">
        <f>G34*AC34+(H34+I34)*AC34/2</f>
        <v>113697.5</v>
      </c>
      <c r="AF34" s="15">
        <f>AE34*$S$97</f>
        <v>45479000</v>
      </c>
      <c r="AG34" s="192"/>
      <c r="AH34" s="192"/>
      <c r="AI34" s="192"/>
      <c r="AJ34" s="192"/>
    </row>
    <row r="35" spans="2:36" ht="13.8" customHeight="1" x14ac:dyDescent="0.25">
      <c r="B35" s="191"/>
      <c r="C35" s="12">
        <v>492</v>
      </c>
      <c r="D35" s="81" t="s">
        <v>26</v>
      </c>
      <c r="E35" s="12">
        <v>1</v>
      </c>
      <c r="F35" s="86" t="s">
        <v>8</v>
      </c>
      <c r="G35" s="12">
        <v>62.8</v>
      </c>
      <c r="H35" s="12"/>
      <c r="I35" s="12">
        <v>0</v>
      </c>
      <c r="J35" s="12">
        <f t="shared" si="39"/>
        <v>62.8</v>
      </c>
      <c r="L35" s="17" t="s">
        <v>10</v>
      </c>
      <c r="N35" s="14">
        <v>1550</v>
      </c>
      <c r="O35" s="15">
        <f t="shared" si="40"/>
        <v>620000</v>
      </c>
      <c r="P35" s="16">
        <f>+J35*N35</f>
        <v>97340</v>
      </c>
      <c r="Q35" s="15">
        <f t="shared" si="41"/>
        <v>38936000</v>
      </c>
      <c r="S35" s="14">
        <f t="shared" si="42"/>
        <v>1650</v>
      </c>
      <c r="T35" s="15">
        <f t="shared" si="43"/>
        <v>660000</v>
      </c>
      <c r="U35" s="16">
        <f>+J35*S35</f>
        <v>103620</v>
      </c>
      <c r="V35" s="15">
        <f t="shared" si="44"/>
        <v>41448000</v>
      </c>
      <c r="X35" s="14">
        <f t="shared" si="47"/>
        <v>1750</v>
      </c>
      <c r="Y35" s="15">
        <f t="shared" si="45"/>
        <v>700000</v>
      </c>
      <c r="Z35" s="15">
        <f>+J35*X35</f>
        <v>109900</v>
      </c>
      <c r="AA35" s="15">
        <f t="shared" si="46"/>
        <v>43960000</v>
      </c>
      <c r="AC35" s="14">
        <f t="shared" si="48"/>
        <v>1825</v>
      </c>
      <c r="AD35" s="15">
        <f>AC35*$S$97</f>
        <v>730000</v>
      </c>
      <c r="AE35" s="15">
        <f>G35*AC35+(H35+I35)*AC35/2</f>
        <v>114610</v>
      </c>
      <c r="AF35" s="15">
        <f>AE35*$S$97</f>
        <v>45844000</v>
      </c>
      <c r="AG35" s="192"/>
      <c r="AH35" s="192"/>
      <c r="AI35" s="192"/>
      <c r="AJ35" s="192"/>
    </row>
    <row r="36" spans="2:36" ht="13.8" customHeight="1" x14ac:dyDescent="0.25">
      <c r="B36" s="191"/>
      <c r="C36" s="12">
        <v>493</v>
      </c>
      <c r="D36" s="81" t="s">
        <v>26</v>
      </c>
      <c r="E36" s="12">
        <v>1</v>
      </c>
      <c r="F36" s="86" t="s">
        <v>11</v>
      </c>
      <c r="G36" s="12">
        <v>52.1</v>
      </c>
      <c r="H36" s="12"/>
      <c r="I36" s="12">
        <v>0</v>
      </c>
      <c r="J36" s="12">
        <f t="shared" si="39"/>
        <v>52.1</v>
      </c>
      <c r="L36" s="17" t="s">
        <v>10</v>
      </c>
      <c r="N36" s="14">
        <v>1550</v>
      </c>
      <c r="O36" s="15">
        <f t="shared" si="40"/>
        <v>620000</v>
      </c>
      <c r="P36" s="16">
        <f>+J36*N36</f>
        <v>80755</v>
      </c>
      <c r="Q36" s="15">
        <f t="shared" si="41"/>
        <v>32302000</v>
      </c>
      <c r="S36" s="14">
        <f t="shared" si="42"/>
        <v>1650</v>
      </c>
      <c r="T36" s="15">
        <f t="shared" si="43"/>
        <v>660000</v>
      </c>
      <c r="U36" s="16">
        <f>+J36*S36</f>
        <v>85965</v>
      </c>
      <c r="V36" s="15">
        <f t="shared" si="44"/>
        <v>34386000</v>
      </c>
      <c r="X36" s="14">
        <f t="shared" si="47"/>
        <v>1750</v>
      </c>
      <c r="Y36" s="15">
        <f t="shared" si="45"/>
        <v>700000</v>
      </c>
      <c r="Z36" s="15">
        <f>+J36*X36</f>
        <v>91175</v>
      </c>
      <c r="AA36" s="15">
        <f t="shared" si="46"/>
        <v>36470000</v>
      </c>
      <c r="AC36" s="14">
        <f t="shared" si="48"/>
        <v>1825</v>
      </c>
      <c r="AD36" s="15">
        <f>AC36*$S$97</f>
        <v>730000</v>
      </c>
      <c r="AE36" s="15">
        <f>G36*AC36+(H36+I36)*AC36/2</f>
        <v>95082.5</v>
      </c>
      <c r="AF36" s="15">
        <f>AE36*$S$97</f>
        <v>38033000</v>
      </c>
      <c r="AG36" s="192"/>
      <c r="AH36" s="192"/>
      <c r="AI36" s="192"/>
      <c r="AJ36" s="192"/>
    </row>
    <row r="37" spans="2:36" x14ac:dyDescent="0.25">
      <c r="B37" s="191"/>
      <c r="C37" s="12">
        <v>494</v>
      </c>
      <c r="D37" s="81" t="s">
        <v>97</v>
      </c>
      <c r="E37" s="12">
        <v>1</v>
      </c>
      <c r="F37" s="86"/>
      <c r="G37" s="12">
        <v>51.6</v>
      </c>
      <c r="H37" s="12"/>
      <c r="I37" s="12"/>
      <c r="J37" s="12">
        <f t="shared" si="39"/>
        <v>51.6</v>
      </c>
      <c r="L37" s="17"/>
      <c r="N37" s="14">
        <v>1550</v>
      </c>
      <c r="O37" s="15">
        <f t="shared" si="40"/>
        <v>620000</v>
      </c>
      <c r="P37" s="16">
        <f t="shared" ref="P37:P38" si="49">+J37*N37</f>
        <v>79980</v>
      </c>
      <c r="Q37" s="15">
        <f t="shared" si="41"/>
        <v>31992000</v>
      </c>
      <c r="S37" s="14">
        <f t="shared" si="42"/>
        <v>1650</v>
      </c>
      <c r="T37" s="15">
        <f t="shared" si="43"/>
        <v>660000</v>
      </c>
      <c r="U37" s="16">
        <f t="shared" ref="U37:U38" si="50">+J37*S37</f>
        <v>85140</v>
      </c>
      <c r="V37" s="15">
        <f t="shared" si="44"/>
        <v>34056000</v>
      </c>
      <c r="X37" s="14">
        <f t="shared" si="47"/>
        <v>1750</v>
      </c>
      <c r="Y37" s="15">
        <f t="shared" si="45"/>
        <v>700000</v>
      </c>
      <c r="Z37" s="15">
        <f t="shared" ref="Z37:Z38" si="51">+J37*X37</f>
        <v>90300</v>
      </c>
      <c r="AA37" s="15">
        <f t="shared" si="46"/>
        <v>36120000</v>
      </c>
      <c r="AC37" s="14"/>
      <c r="AD37" s="15"/>
      <c r="AE37" s="15"/>
      <c r="AF37" s="15"/>
      <c r="AG37" s="22"/>
      <c r="AH37" s="22"/>
      <c r="AI37" s="22"/>
      <c r="AJ37" s="22"/>
    </row>
    <row r="38" spans="2:36" x14ac:dyDescent="0.25">
      <c r="B38" s="191"/>
      <c r="C38" s="12">
        <v>495</v>
      </c>
      <c r="D38" s="81" t="s">
        <v>97</v>
      </c>
      <c r="E38" s="12">
        <v>2</v>
      </c>
      <c r="F38" s="86"/>
      <c r="G38" s="12">
        <v>87.6</v>
      </c>
      <c r="H38" s="12"/>
      <c r="I38" s="12"/>
      <c r="J38" s="12">
        <f t="shared" si="39"/>
        <v>87.6</v>
      </c>
      <c r="L38" s="17"/>
      <c r="N38" s="14">
        <v>1550</v>
      </c>
      <c r="O38" s="15">
        <f t="shared" si="40"/>
        <v>620000</v>
      </c>
      <c r="P38" s="16">
        <f t="shared" si="49"/>
        <v>135780</v>
      </c>
      <c r="Q38" s="15">
        <f t="shared" si="41"/>
        <v>54312000</v>
      </c>
      <c r="S38" s="14">
        <f t="shared" si="42"/>
        <v>1650</v>
      </c>
      <c r="T38" s="15">
        <f t="shared" si="43"/>
        <v>660000</v>
      </c>
      <c r="U38" s="16">
        <f t="shared" si="50"/>
        <v>144540</v>
      </c>
      <c r="V38" s="15">
        <f t="shared" si="44"/>
        <v>57816000</v>
      </c>
      <c r="X38" s="14">
        <f t="shared" si="47"/>
        <v>1750</v>
      </c>
      <c r="Y38" s="15">
        <f t="shared" si="45"/>
        <v>700000</v>
      </c>
      <c r="Z38" s="15">
        <f t="shared" si="51"/>
        <v>153300</v>
      </c>
      <c r="AA38" s="15">
        <f t="shared" si="46"/>
        <v>61320000</v>
      </c>
      <c r="AC38" s="14"/>
      <c r="AD38" s="15"/>
      <c r="AE38" s="15"/>
      <c r="AF38" s="15"/>
      <c r="AG38" s="22"/>
      <c r="AH38" s="22"/>
      <c r="AI38" s="22"/>
      <c r="AJ38" s="22"/>
    </row>
    <row r="39" spans="2:36" ht="14.4" customHeight="1" x14ac:dyDescent="0.25">
      <c r="B39" s="191"/>
      <c r="C39" s="12">
        <v>496</v>
      </c>
      <c r="D39" s="81" t="s">
        <v>27</v>
      </c>
      <c r="E39" s="12">
        <v>1</v>
      </c>
      <c r="F39" s="86" t="s">
        <v>11</v>
      </c>
      <c r="G39" s="12">
        <v>64.900000000000006</v>
      </c>
      <c r="H39" s="12"/>
      <c r="I39" s="12">
        <v>0</v>
      </c>
      <c r="J39" s="12">
        <f t="shared" si="39"/>
        <v>64.900000000000006</v>
      </c>
      <c r="L39" s="17"/>
      <c r="N39" s="14">
        <v>1400</v>
      </c>
      <c r="O39" s="15">
        <f t="shared" si="40"/>
        <v>560000</v>
      </c>
      <c r="P39" s="16">
        <f>+J39*N39</f>
        <v>90860.000000000015</v>
      </c>
      <c r="Q39" s="15">
        <f t="shared" si="41"/>
        <v>36344000.000000007</v>
      </c>
      <c r="S39" s="14">
        <f t="shared" si="42"/>
        <v>1500</v>
      </c>
      <c r="T39" s="15">
        <f t="shared" si="43"/>
        <v>600000</v>
      </c>
      <c r="U39" s="16">
        <f>+J39*S39</f>
        <v>97350.000000000015</v>
      </c>
      <c r="V39" s="15">
        <f t="shared" si="44"/>
        <v>38940000.000000007</v>
      </c>
      <c r="X39" s="14">
        <f t="shared" si="47"/>
        <v>1600</v>
      </c>
      <c r="Y39" s="15">
        <f t="shared" si="45"/>
        <v>640000</v>
      </c>
      <c r="Z39" s="15">
        <f>+J39*X39</f>
        <v>103840.00000000001</v>
      </c>
      <c r="AA39" s="15">
        <f t="shared" si="46"/>
        <v>41536000.000000007</v>
      </c>
      <c r="AC39" s="14">
        <f t="shared" si="48"/>
        <v>1675</v>
      </c>
      <c r="AD39" s="15">
        <f>AC39*$S$97</f>
        <v>670000</v>
      </c>
      <c r="AE39" s="15">
        <f>G39*AC39+(H39+I39)*AC39/2</f>
        <v>108707.50000000001</v>
      </c>
      <c r="AF39" s="15">
        <f>AE39*$S$97</f>
        <v>43483000.000000007</v>
      </c>
      <c r="AG39" s="22"/>
      <c r="AH39" s="22"/>
      <c r="AI39" s="22"/>
      <c r="AJ39" s="22"/>
    </row>
    <row r="40" spans="2:36" x14ac:dyDescent="0.25">
      <c r="C40" s="18"/>
      <c r="D40" s="82"/>
      <c r="E40" s="18"/>
      <c r="F40" s="87"/>
      <c r="G40" s="19">
        <f>SUM(G33:G39)</f>
        <v>446.4</v>
      </c>
      <c r="H40" s="19">
        <f>SUM(H33:I39)</f>
        <v>0</v>
      </c>
      <c r="I40" s="19">
        <f>SUM(I33:I36)</f>
        <v>0</v>
      </c>
      <c r="J40" s="19">
        <f>SUM(J33:J39)</f>
        <v>446.4</v>
      </c>
      <c r="N40" s="104">
        <f>+P40/J40</f>
        <v>1513.608870967742</v>
      </c>
      <c r="O40" s="20"/>
      <c r="P40" s="21">
        <f>SUM(P33:P39)</f>
        <v>675675</v>
      </c>
      <c r="Q40" s="21">
        <f>SUM(Q33:Q39)</f>
        <v>270270000</v>
      </c>
      <c r="S40" s="104">
        <f>+U40/J40</f>
        <v>1613.608870967742</v>
      </c>
      <c r="T40" s="20"/>
      <c r="U40" s="21">
        <f>SUM(U33:U39)</f>
        <v>720315</v>
      </c>
      <c r="V40" s="21">
        <f>SUM(V33:V39)</f>
        <v>288126000</v>
      </c>
      <c r="X40" s="104">
        <f>+Z40/J40</f>
        <v>1713.608870967742</v>
      </c>
      <c r="Y40" s="20"/>
      <c r="Z40" s="21">
        <f>SUM(Z33:Z39)</f>
        <v>764955</v>
      </c>
      <c r="AA40" s="21">
        <f>SUM(AA33:AA39)</f>
        <v>305982000</v>
      </c>
      <c r="AC40" s="2">
        <f t="shared" si="48"/>
        <v>1788.608870967742</v>
      </c>
      <c r="AD40" s="20">
        <f>AC40*$S$97</f>
        <v>715443.54838709673</v>
      </c>
      <c r="AE40" s="21">
        <f>SUM(AE33:AE39)</f>
        <v>544395</v>
      </c>
      <c r="AF40" s="21">
        <f>SUM(AF33:AF39)</f>
        <v>217758000</v>
      </c>
      <c r="AG40" s="193"/>
      <c r="AH40" s="193"/>
      <c r="AI40" s="193"/>
      <c r="AJ40" s="193"/>
    </row>
    <row r="41" spans="2:36" x14ac:dyDescent="0.25">
      <c r="C41" s="18"/>
      <c r="D41" s="82"/>
      <c r="E41" s="18"/>
      <c r="F41" s="87"/>
      <c r="G41" s="19"/>
      <c r="H41" s="19"/>
      <c r="I41" s="19"/>
      <c r="J41" s="19"/>
      <c r="N41" s="104"/>
      <c r="O41" s="20"/>
      <c r="P41" s="21"/>
      <c r="Q41" s="21"/>
      <c r="S41" s="104"/>
      <c r="T41" s="20"/>
      <c r="U41" s="21"/>
      <c r="V41" s="21"/>
      <c r="X41" s="104"/>
      <c r="Y41" s="20"/>
      <c r="Z41" s="21"/>
      <c r="AA41" s="21"/>
      <c r="AC41" s="2"/>
      <c r="AD41" s="20"/>
      <c r="AE41" s="21"/>
      <c r="AF41" s="21"/>
      <c r="AG41" s="2"/>
      <c r="AH41" s="2"/>
      <c r="AI41" s="2"/>
      <c r="AJ41" s="2"/>
    </row>
    <row r="42" spans="2:36" ht="13.8" customHeight="1" x14ac:dyDescent="0.25">
      <c r="B42" s="191">
        <v>5</v>
      </c>
      <c r="C42" s="12">
        <v>497</v>
      </c>
      <c r="D42" s="81" t="s">
        <v>27</v>
      </c>
      <c r="E42" s="12">
        <v>1</v>
      </c>
      <c r="F42" s="86" t="s">
        <v>11</v>
      </c>
      <c r="G42" s="12">
        <v>65.099999999999994</v>
      </c>
      <c r="H42" s="12"/>
      <c r="I42" s="12">
        <v>0</v>
      </c>
      <c r="J42" s="12">
        <f t="shared" ref="J42:J48" si="52">G42+H42</f>
        <v>65.099999999999994</v>
      </c>
      <c r="L42" s="13" t="s">
        <v>9</v>
      </c>
      <c r="N42" s="14">
        <v>1500</v>
      </c>
      <c r="O42" s="15">
        <f t="shared" ref="O42:O48" si="53">N42*$S$97</f>
        <v>600000</v>
      </c>
      <c r="P42" s="16">
        <f>+J42*N42</f>
        <v>97649.999999999985</v>
      </c>
      <c r="Q42" s="15">
        <f t="shared" ref="Q42:Q48" si="54">P42*$S$97</f>
        <v>39059999.999999993</v>
      </c>
      <c r="S42" s="14">
        <f t="shared" ref="S42:S48" si="55">N42+100</f>
        <v>1600</v>
      </c>
      <c r="T42" s="15">
        <f t="shared" ref="T42:T48" si="56">S42*$S$97</f>
        <v>640000</v>
      </c>
      <c r="U42" s="16">
        <f>+J42*S42</f>
        <v>104159.99999999999</v>
      </c>
      <c r="V42" s="15">
        <f t="shared" ref="V42:V48" si="57">U42*$S$97</f>
        <v>41663999.999999993</v>
      </c>
      <c r="X42" s="14">
        <f>+S42+100</f>
        <v>1700</v>
      </c>
      <c r="Y42" s="15">
        <f t="shared" ref="Y42:Y48" si="58">X42*$S$97</f>
        <v>680000</v>
      </c>
      <c r="Z42" s="15">
        <f>+J42*X42</f>
        <v>110669.99999999999</v>
      </c>
      <c r="AA42" s="15">
        <f t="shared" ref="AA42:AA48" si="59">Z42*$S$97</f>
        <v>44267999.999999993</v>
      </c>
      <c r="AC42" s="14">
        <f>X42+75</f>
        <v>1775</v>
      </c>
      <c r="AD42" s="15">
        <f>AC42*$S$97</f>
        <v>710000</v>
      </c>
      <c r="AE42" s="15">
        <f>G42*AC42+(H42+I42)*AC42/2</f>
        <v>115552.49999999999</v>
      </c>
      <c r="AF42" s="15">
        <f>AE42*$S$97</f>
        <v>46220999.999999993</v>
      </c>
      <c r="AG42" s="192"/>
      <c r="AH42" s="192"/>
      <c r="AI42" s="192"/>
      <c r="AJ42" s="192"/>
    </row>
    <row r="43" spans="2:36" ht="13.8" customHeight="1" x14ac:dyDescent="0.25">
      <c r="B43" s="191"/>
      <c r="C43" s="12">
        <v>498</v>
      </c>
      <c r="D43" s="81" t="s">
        <v>26</v>
      </c>
      <c r="E43" s="12">
        <v>1</v>
      </c>
      <c r="F43" s="86" t="s">
        <v>8</v>
      </c>
      <c r="G43" s="12">
        <v>62.3</v>
      </c>
      <c r="H43" s="12"/>
      <c r="I43" s="12">
        <v>0</v>
      </c>
      <c r="J43" s="12">
        <f t="shared" si="52"/>
        <v>62.3</v>
      </c>
      <c r="L43" s="17" t="s">
        <v>10</v>
      </c>
      <c r="N43" s="14">
        <v>1600</v>
      </c>
      <c r="O43" s="15">
        <f t="shared" si="53"/>
        <v>640000</v>
      </c>
      <c r="P43" s="16">
        <f>+J43*N43</f>
        <v>99680</v>
      </c>
      <c r="Q43" s="15">
        <f t="shared" si="54"/>
        <v>39872000</v>
      </c>
      <c r="S43" s="14">
        <f t="shared" si="55"/>
        <v>1700</v>
      </c>
      <c r="T43" s="15">
        <f t="shared" si="56"/>
        <v>680000</v>
      </c>
      <c r="U43" s="16">
        <f>+J43*S43</f>
        <v>105910</v>
      </c>
      <c r="V43" s="15">
        <f t="shared" si="57"/>
        <v>42364000</v>
      </c>
      <c r="X43" s="14">
        <f t="shared" ref="X43:X48" si="60">+S43+100</f>
        <v>1800</v>
      </c>
      <c r="Y43" s="15">
        <f t="shared" si="58"/>
        <v>720000</v>
      </c>
      <c r="Z43" s="15">
        <f>+J43*X43</f>
        <v>112140</v>
      </c>
      <c r="AA43" s="15">
        <f t="shared" si="59"/>
        <v>44856000</v>
      </c>
      <c r="AC43" s="14">
        <f t="shared" ref="AC43:AC49" si="61">X43+75</f>
        <v>1875</v>
      </c>
      <c r="AD43" s="15">
        <f>AC43*$S$97</f>
        <v>750000</v>
      </c>
      <c r="AE43" s="15">
        <f>G43*AC43+(H43+I43)*AC43/2</f>
        <v>116812.5</v>
      </c>
      <c r="AF43" s="15">
        <f>AE43*$S$97</f>
        <v>46725000</v>
      </c>
      <c r="AG43" s="192"/>
      <c r="AH43" s="192"/>
      <c r="AI43" s="192"/>
      <c r="AJ43" s="192"/>
    </row>
    <row r="44" spans="2:36" ht="13.8" customHeight="1" x14ac:dyDescent="0.25">
      <c r="B44" s="191"/>
      <c r="C44" s="12">
        <v>499</v>
      </c>
      <c r="D44" s="81" t="s">
        <v>26</v>
      </c>
      <c r="E44" s="12">
        <v>1</v>
      </c>
      <c r="F44" s="86" t="s">
        <v>8</v>
      </c>
      <c r="G44" s="12">
        <v>62.8</v>
      </c>
      <c r="H44" s="12"/>
      <c r="I44" s="12">
        <v>0</v>
      </c>
      <c r="J44" s="12">
        <f t="shared" si="52"/>
        <v>62.8</v>
      </c>
      <c r="L44" s="17" t="s">
        <v>10</v>
      </c>
      <c r="N44" s="14">
        <v>1600</v>
      </c>
      <c r="O44" s="15">
        <f t="shared" si="53"/>
        <v>640000</v>
      </c>
      <c r="P44" s="16">
        <f>+J44*N44</f>
        <v>100480</v>
      </c>
      <c r="Q44" s="15">
        <f t="shared" si="54"/>
        <v>40192000</v>
      </c>
      <c r="S44" s="14">
        <f t="shared" si="55"/>
        <v>1700</v>
      </c>
      <c r="T44" s="15">
        <f t="shared" si="56"/>
        <v>680000</v>
      </c>
      <c r="U44" s="16">
        <f>+J44*S44</f>
        <v>106760</v>
      </c>
      <c r="V44" s="15">
        <f t="shared" si="57"/>
        <v>42704000</v>
      </c>
      <c r="X44" s="14">
        <f t="shared" si="60"/>
        <v>1800</v>
      </c>
      <c r="Y44" s="15">
        <f t="shared" si="58"/>
        <v>720000</v>
      </c>
      <c r="Z44" s="15">
        <f>+J44*X44</f>
        <v>113040</v>
      </c>
      <c r="AA44" s="15">
        <f t="shared" si="59"/>
        <v>45216000</v>
      </c>
      <c r="AC44" s="14">
        <f t="shared" si="61"/>
        <v>1875</v>
      </c>
      <c r="AD44" s="15">
        <f>AC44*$S$97</f>
        <v>750000</v>
      </c>
      <c r="AE44" s="15">
        <f>G44*AC44+(H44+I44)*AC44/2</f>
        <v>117750</v>
      </c>
      <c r="AF44" s="15">
        <f>AE44*$S$97</f>
        <v>47100000</v>
      </c>
      <c r="AG44" s="192"/>
      <c r="AH44" s="192"/>
      <c r="AI44" s="192"/>
      <c r="AJ44" s="192"/>
    </row>
    <row r="45" spans="2:36" ht="13.8" customHeight="1" x14ac:dyDescent="0.25">
      <c r="B45" s="191"/>
      <c r="C45" s="12">
        <v>500</v>
      </c>
      <c r="D45" s="81" t="s">
        <v>26</v>
      </c>
      <c r="E45" s="12">
        <v>1</v>
      </c>
      <c r="F45" s="86"/>
      <c r="G45" s="12">
        <v>52.1</v>
      </c>
      <c r="H45" s="12"/>
      <c r="I45" s="12"/>
      <c r="J45" s="12">
        <f t="shared" si="52"/>
        <v>52.1</v>
      </c>
      <c r="L45" s="17"/>
      <c r="N45" s="14">
        <v>1600</v>
      </c>
      <c r="O45" s="15">
        <f t="shared" si="53"/>
        <v>640000</v>
      </c>
      <c r="P45" s="16">
        <f t="shared" ref="P45:P46" si="62">+J45*N45</f>
        <v>83360</v>
      </c>
      <c r="Q45" s="15">
        <f t="shared" si="54"/>
        <v>33344000</v>
      </c>
      <c r="S45" s="14">
        <f t="shared" si="55"/>
        <v>1700</v>
      </c>
      <c r="T45" s="15">
        <f t="shared" si="56"/>
        <v>680000</v>
      </c>
      <c r="U45" s="16">
        <f t="shared" ref="U45:U46" si="63">+J45*S45</f>
        <v>88570</v>
      </c>
      <c r="V45" s="15">
        <f t="shared" si="57"/>
        <v>35428000</v>
      </c>
      <c r="X45" s="14">
        <f t="shared" si="60"/>
        <v>1800</v>
      </c>
      <c r="Y45" s="15">
        <f t="shared" si="58"/>
        <v>720000</v>
      </c>
      <c r="Z45" s="15">
        <f t="shared" ref="Z45:Z46" si="64">+J45*X45</f>
        <v>93780</v>
      </c>
      <c r="AA45" s="15">
        <f t="shared" si="59"/>
        <v>37512000</v>
      </c>
      <c r="AC45" s="14"/>
      <c r="AD45" s="15"/>
      <c r="AE45" s="15"/>
      <c r="AF45" s="15"/>
      <c r="AG45" s="22"/>
      <c r="AH45" s="22"/>
      <c r="AI45" s="22"/>
      <c r="AJ45" s="22"/>
    </row>
    <row r="46" spans="2:36" ht="13.8" customHeight="1" x14ac:dyDescent="0.25">
      <c r="B46" s="191"/>
      <c r="C46" s="12">
        <v>501</v>
      </c>
      <c r="D46" s="81" t="s">
        <v>97</v>
      </c>
      <c r="E46" s="12">
        <v>1</v>
      </c>
      <c r="F46" s="86"/>
      <c r="G46" s="12">
        <v>51.6</v>
      </c>
      <c r="H46" s="12"/>
      <c r="I46" s="12"/>
      <c r="J46" s="12">
        <f t="shared" si="52"/>
        <v>51.6</v>
      </c>
      <c r="L46" s="17"/>
      <c r="N46" s="14">
        <v>1600</v>
      </c>
      <c r="O46" s="15">
        <f t="shared" si="53"/>
        <v>640000</v>
      </c>
      <c r="P46" s="16">
        <f t="shared" si="62"/>
        <v>82560</v>
      </c>
      <c r="Q46" s="15">
        <f t="shared" si="54"/>
        <v>33024000</v>
      </c>
      <c r="S46" s="14">
        <f t="shared" si="55"/>
        <v>1700</v>
      </c>
      <c r="T46" s="15">
        <f t="shared" si="56"/>
        <v>680000</v>
      </c>
      <c r="U46" s="16">
        <f t="shared" si="63"/>
        <v>87720</v>
      </c>
      <c r="V46" s="15">
        <f t="shared" si="57"/>
        <v>35088000</v>
      </c>
      <c r="X46" s="14">
        <f t="shared" si="60"/>
        <v>1800</v>
      </c>
      <c r="Y46" s="15">
        <f t="shared" si="58"/>
        <v>720000</v>
      </c>
      <c r="Z46" s="15">
        <f t="shared" si="64"/>
        <v>92880</v>
      </c>
      <c r="AA46" s="15">
        <f t="shared" si="59"/>
        <v>37152000</v>
      </c>
      <c r="AC46" s="14"/>
      <c r="AD46" s="15"/>
      <c r="AE46" s="15"/>
      <c r="AF46" s="15"/>
      <c r="AG46" s="22"/>
      <c r="AH46" s="22"/>
      <c r="AI46" s="22"/>
      <c r="AJ46" s="22"/>
    </row>
    <row r="47" spans="2:36" ht="13.8" customHeight="1" x14ac:dyDescent="0.25">
      <c r="B47" s="191"/>
      <c r="C47" s="12">
        <v>502</v>
      </c>
      <c r="D47" s="81" t="s">
        <v>97</v>
      </c>
      <c r="E47" s="12">
        <v>2</v>
      </c>
      <c r="F47" s="86" t="s">
        <v>11</v>
      </c>
      <c r="G47" s="12">
        <v>87.6</v>
      </c>
      <c r="H47" s="12"/>
      <c r="I47" s="12">
        <v>0</v>
      </c>
      <c r="J47" s="12">
        <f t="shared" si="52"/>
        <v>87.6</v>
      </c>
      <c r="L47" s="17" t="s">
        <v>10</v>
      </c>
      <c r="N47" s="14">
        <v>1600</v>
      </c>
      <c r="O47" s="15">
        <f t="shared" si="53"/>
        <v>640000</v>
      </c>
      <c r="P47" s="16">
        <f>+J47*N47</f>
        <v>140160</v>
      </c>
      <c r="Q47" s="15">
        <f t="shared" si="54"/>
        <v>56064000</v>
      </c>
      <c r="S47" s="14">
        <f t="shared" si="55"/>
        <v>1700</v>
      </c>
      <c r="T47" s="15">
        <f t="shared" si="56"/>
        <v>680000</v>
      </c>
      <c r="U47" s="16">
        <f>+J47*S47</f>
        <v>148920</v>
      </c>
      <c r="V47" s="15">
        <f t="shared" si="57"/>
        <v>59568000</v>
      </c>
      <c r="X47" s="14">
        <f t="shared" si="60"/>
        <v>1800</v>
      </c>
      <c r="Y47" s="15">
        <f t="shared" si="58"/>
        <v>720000</v>
      </c>
      <c r="Z47" s="15">
        <f>+J47*X47</f>
        <v>157680</v>
      </c>
      <c r="AA47" s="15">
        <f t="shared" si="59"/>
        <v>63072000</v>
      </c>
      <c r="AC47" s="14">
        <f t="shared" si="61"/>
        <v>1875</v>
      </c>
      <c r="AD47" s="15">
        <f>AC47*$S$97</f>
        <v>750000</v>
      </c>
      <c r="AE47" s="15">
        <f>G47*AC47+(H47+I47)*AC47/2</f>
        <v>164250</v>
      </c>
      <c r="AF47" s="15">
        <f>AE47*$S$97</f>
        <v>65700000</v>
      </c>
      <c r="AG47" s="192"/>
      <c r="AH47" s="192"/>
      <c r="AI47" s="192"/>
      <c r="AJ47" s="192"/>
    </row>
    <row r="48" spans="2:36" ht="14.4" customHeight="1" x14ac:dyDescent="0.25">
      <c r="B48" s="191"/>
      <c r="C48" s="12">
        <v>503</v>
      </c>
      <c r="D48" s="81" t="s">
        <v>27</v>
      </c>
      <c r="E48" s="12">
        <v>1</v>
      </c>
      <c r="F48" s="86" t="s">
        <v>11</v>
      </c>
      <c r="G48" s="12">
        <v>64.900000000000006</v>
      </c>
      <c r="H48" s="12"/>
      <c r="I48" s="12">
        <v>0</v>
      </c>
      <c r="J48" s="12">
        <f t="shared" si="52"/>
        <v>64.900000000000006</v>
      </c>
      <c r="L48" s="17"/>
      <c r="N48" s="14">
        <v>1450</v>
      </c>
      <c r="O48" s="15">
        <f t="shared" si="53"/>
        <v>580000</v>
      </c>
      <c r="P48" s="16">
        <f>+J48*N48</f>
        <v>94105.000000000015</v>
      </c>
      <c r="Q48" s="15">
        <f t="shared" si="54"/>
        <v>37642000.000000007</v>
      </c>
      <c r="S48" s="14">
        <f t="shared" si="55"/>
        <v>1550</v>
      </c>
      <c r="T48" s="15">
        <f t="shared" si="56"/>
        <v>620000</v>
      </c>
      <c r="U48" s="16">
        <f>+J48*S48</f>
        <v>100595.00000000001</v>
      </c>
      <c r="V48" s="15">
        <f t="shared" si="57"/>
        <v>40238000.000000007</v>
      </c>
      <c r="X48" s="14">
        <f t="shared" si="60"/>
        <v>1650</v>
      </c>
      <c r="Y48" s="15">
        <f t="shared" si="58"/>
        <v>660000</v>
      </c>
      <c r="Z48" s="15">
        <f>+J48*X48</f>
        <v>107085.00000000001</v>
      </c>
      <c r="AA48" s="15">
        <f t="shared" si="59"/>
        <v>42834000.000000007</v>
      </c>
      <c r="AC48" s="14">
        <f t="shared" si="61"/>
        <v>1725</v>
      </c>
      <c r="AD48" s="15">
        <f>AC48*$S$97</f>
        <v>690000</v>
      </c>
      <c r="AE48" s="15">
        <f>G48*AC48+(H48+I48)*AC48/2</f>
        <v>111952.50000000001</v>
      </c>
      <c r="AF48" s="15">
        <f>AE48*$S$97</f>
        <v>44781000.000000007</v>
      </c>
      <c r="AG48" s="22"/>
      <c r="AH48" s="22"/>
      <c r="AI48" s="22"/>
      <c r="AJ48" s="22"/>
    </row>
    <row r="49" spans="2:36" x14ac:dyDescent="0.25">
      <c r="C49" s="18"/>
      <c r="D49" s="82"/>
      <c r="E49" s="18"/>
      <c r="F49" s="87"/>
      <c r="G49" s="19">
        <f>SUM(G42:G48)</f>
        <v>446.4</v>
      </c>
      <c r="H49" s="19">
        <f>SUM(H42:I48)</f>
        <v>0</v>
      </c>
      <c r="I49" s="19">
        <f>SUM(I42:I47)</f>
        <v>0</v>
      </c>
      <c r="J49" s="19">
        <f>SUM(J42:J48)</f>
        <v>446.4</v>
      </c>
      <c r="N49" s="104">
        <f>+P49/J49</f>
        <v>1563.608870967742</v>
      </c>
      <c r="O49" s="20"/>
      <c r="P49" s="21">
        <f>SUM(P42:P48)</f>
        <v>697995</v>
      </c>
      <c r="Q49" s="21">
        <f>SUM(Q42:Q48)</f>
        <v>279198000</v>
      </c>
      <c r="S49" s="104">
        <f>+U49/J49</f>
        <v>1663.608870967742</v>
      </c>
      <c r="T49" s="20"/>
      <c r="U49" s="21">
        <f>SUM(U42:U48)</f>
        <v>742635</v>
      </c>
      <c r="V49" s="21">
        <f>SUM(V42:V48)</f>
        <v>297054000</v>
      </c>
      <c r="X49" s="104">
        <f>+Z49/J49</f>
        <v>1763.608870967742</v>
      </c>
      <c r="Y49" s="20"/>
      <c r="Z49" s="21">
        <f>SUM(Z42:Z48)</f>
        <v>787275</v>
      </c>
      <c r="AA49" s="21">
        <f>SUM(AA42:AA48)</f>
        <v>314910000</v>
      </c>
      <c r="AC49" s="2">
        <f t="shared" si="61"/>
        <v>1838.608870967742</v>
      </c>
      <c r="AD49" s="20">
        <f>AC49*$S$97</f>
        <v>735443.54838709673</v>
      </c>
      <c r="AE49" s="21">
        <f>SUM(AE42:AE48)</f>
        <v>626317.5</v>
      </c>
      <c r="AF49" s="21">
        <f>SUM(AF42:AF48)</f>
        <v>250527000</v>
      </c>
      <c r="AG49" s="193"/>
      <c r="AH49" s="193"/>
      <c r="AI49" s="193"/>
      <c r="AJ49" s="193"/>
    </row>
    <row r="50" spans="2:36" x14ac:dyDescent="0.25">
      <c r="C50" s="18"/>
      <c r="D50" s="82"/>
      <c r="E50" s="18"/>
      <c r="F50" s="87"/>
      <c r="G50" s="19"/>
      <c r="H50" s="19"/>
      <c r="I50" s="19"/>
      <c r="J50" s="19"/>
      <c r="N50" s="104"/>
      <c r="O50" s="20"/>
      <c r="P50" s="21"/>
      <c r="Q50" s="21"/>
      <c r="S50" s="104"/>
      <c r="T50" s="20"/>
      <c r="U50" s="21"/>
      <c r="V50" s="21"/>
      <c r="X50" s="104"/>
      <c r="Y50" s="20"/>
      <c r="Z50" s="21"/>
      <c r="AA50" s="21"/>
      <c r="AC50" s="2"/>
      <c r="AD50" s="20"/>
      <c r="AE50" s="21"/>
      <c r="AF50" s="21"/>
      <c r="AG50" s="2"/>
      <c r="AH50" s="2"/>
      <c r="AI50" s="2"/>
      <c r="AJ50" s="2"/>
    </row>
    <row r="51" spans="2:36" ht="13.8" customHeight="1" x14ac:dyDescent="0.25">
      <c r="B51" s="191">
        <v>6</v>
      </c>
      <c r="C51" s="12">
        <v>504</v>
      </c>
      <c r="D51" s="81" t="s">
        <v>27</v>
      </c>
      <c r="E51" s="12">
        <v>1</v>
      </c>
      <c r="F51" s="86" t="s">
        <v>11</v>
      </c>
      <c r="G51" s="12">
        <v>65.099999999999994</v>
      </c>
      <c r="H51" s="12"/>
      <c r="I51" s="12">
        <v>0</v>
      </c>
      <c r="J51" s="12">
        <f t="shared" ref="J51:J57" si="65">G51+H51</f>
        <v>65.099999999999994</v>
      </c>
      <c r="L51" s="13" t="s">
        <v>9</v>
      </c>
      <c r="N51" s="14">
        <v>1500</v>
      </c>
      <c r="O51" s="15">
        <f t="shared" ref="O51:O57" si="66">N51*$S$97</f>
        <v>600000</v>
      </c>
      <c r="P51" s="16">
        <f>+J51*N51</f>
        <v>97649.999999999985</v>
      </c>
      <c r="Q51" s="15">
        <f t="shared" ref="Q51:Q57" si="67">P51*$S$97</f>
        <v>39059999.999999993</v>
      </c>
      <c r="S51" s="14">
        <f t="shared" ref="S51:S57" si="68">N51+100</f>
        <v>1600</v>
      </c>
      <c r="T51" s="15">
        <f t="shared" ref="T51:T57" si="69">S51*$S$97</f>
        <v>640000</v>
      </c>
      <c r="U51" s="16">
        <f>+J51*S51</f>
        <v>104159.99999999999</v>
      </c>
      <c r="V51" s="15">
        <f t="shared" ref="V51:V57" si="70">U51*$S$97</f>
        <v>41663999.999999993</v>
      </c>
      <c r="X51" s="14">
        <f>+S51+100</f>
        <v>1700</v>
      </c>
      <c r="Y51" s="15">
        <f t="shared" ref="Y51:Y57" si="71">X51*$S$97</f>
        <v>680000</v>
      </c>
      <c r="Z51" s="15">
        <f>+J51*X51</f>
        <v>110669.99999999999</v>
      </c>
      <c r="AA51" s="15">
        <f t="shared" ref="AA51:AA57" si="72">Z51*$S$97</f>
        <v>44267999.999999993</v>
      </c>
      <c r="AC51" s="14">
        <f>X51+75</f>
        <v>1775</v>
      </c>
      <c r="AD51" s="15">
        <f>AC51*$S$97</f>
        <v>710000</v>
      </c>
      <c r="AE51" s="15">
        <f>G51*AC51+(H51+I51)*AC51/2</f>
        <v>115552.49999999999</v>
      </c>
      <c r="AF51" s="15">
        <f>AE51*$S$97</f>
        <v>46220999.999999993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505</v>
      </c>
      <c r="D52" s="81" t="s">
        <v>26</v>
      </c>
      <c r="E52" s="12">
        <v>1</v>
      </c>
      <c r="F52" s="86" t="s">
        <v>8</v>
      </c>
      <c r="G52" s="12">
        <v>62.3</v>
      </c>
      <c r="H52" s="12"/>
      <c r="I52" s="12">
        <v>0</v>
      </c>
      <c r="J52" s="12">
        <f t="shared" si="65"/>
        <v>62.3</v>
      </c>
      <c r="L52" s="17" t="s">
        <v>10</v>
      </c>
      <c r="N52" s="14">
        <v>1600</v>
      </c>
      <c r="O52" s="15">
        <f t="shared" si="66"/>
        <v>640000</v>
      </c>
      <c r="P52" s="16">
        <f>+J52*N52</f>
        <v>99680</v>
      </c>
      <c r="Q52" s="15">
        <f t="shared" si="67"/>
        <v>39872000</v>
      </c>
      <c r="S52" s="14">
        <f t="shared" si="68"/>
        <v>1700</v>
      </c>
      <c r="T52" s="15">
        <f t="shared" si="69"/>
        <v>680000</v>
      </c>
      <c r="U52" s="16">
        <f>+J52*S52</f>
        <v>105910</v>
      </c>
      <c r="V52" s="15">
        <f t="shared" si="70"/>
        <v>42364000</v>
      </c>
      <c r="X52" s="14">
        <f t="shared" ref="X52:X57" si="73">+S52+100</f>
        <v>1800</v>
      </c>
      <c r="Y52" s="15">
        <f t="shared" si="71"/>
        <v>720000</v>
      </c>
      <c r="Z52" s="15">
        <f>+J52*X52</f>
        <v>112140</v>
      </c>
      <c r="AA52" s="15">
        <f t="shared" si="72"/>
        <v>44856000</v>
      </c>
      <c r="AC52" s="14">
        <f t="shared" ref="AC52:AC58" si="74">X52+75</f>
        <v>1875</v>
      </c>
      <c r="AD52" s="15">
        <f>AC52*$S$97</f>
        <v>750000</v>
      </c>
      <c r="AE52" s="15">
        <f>G52*AC52+(H52+I52)*AC52/2</f>
        <v>116812.5</v>
      </c>
      <c r="AF52" s="15">
        <f>AE52*$S$97</f>
        <v>46725000</v>
      </c>
      <c r="AG52" s="192"/>
      <c r="AH52" s="192"/>
      <c r="AI52" s="192"/>
      <c r="AJ52" s="192"/>
    </row>
    <row r="53" spans="2:36" ht="13.8" customHeight="1" x14ac:dyDescent="0.25">
      <c r="B53" s="191"/>
      <c r="C53" s="12">
        <v>506</v>
      </c>
      <c r="D53" s="81" t="s">
        <v>26</v>
      </c>
      <c r="E53" s="12">
        <v>1</v>
      </c>
      <c r="F53" s="86"/>
      <c r="G53" s="12">
        <v>62.8</v>
      </c>
      <c r="H53" s="12"/>
      <c r="I53" s="12"/>
      <c r="J53" s="12">
        <f t="shared" si="65"/>
        <v>62.8</v>
      </c>
      <c r="L53" s="17"/>
      <c r="N53" s="14">
        <v>1600</v>
      </c>
      <c r="O53" s="15">
        <f t="shared" si="66"/>
        <v>640000</v>
      </c>
      <c r="P53" s="16">
        <f t="shared" ref="P53:P54" si="75">+J53*N53</f>
        <v>100480</v>
      </c>
      <c r="Q53" s="15">
        <f t="shared" si="67"/>
        <v>40192000</v>
      </c>
      <c r="S53" s="14">
        <f t="shared" si="68"/>
        <v>1700</v>
      </c>
      <c r="T53" s="15">
        <f t="shared" si="69"/>
        <v>680000</v>
      </c>
      <c r="U53" s="16">
        <f t="shared" ref="U53:U54" si="76">+J53*S53</f>
        <v>106760</v>
      </c>
      <c r="V53" s="15">
        <f t="shared" si="70"/>
        <v>42704000</v>
      </c>
      <c r="X53" s="14">
        <f t="shared" si="73"/>
        <v>1800</v>
      </c>
      <c r="Y53" s="15">
        <f t="shared" si="71"/>
        <v>720000</v>
      </c>
      <c r="Z53" s="15">
        <f t="shared" ref="Z53:Z54" si="77">+J53*X53</f>
        <v>113040</v>
      </c>
      <c r="AA53" s="15">
        <f t="shared" si="72"/>
        <v>45216000</v>
      </c>
      <c r="AC53" s="14"/>
      <c r="AD53" s="15"/>
      <c r="AE53" s="15"/>
      <c r="AF53" s="15"/>
      <c r="AG53" s="22"/>
      <c r="AH53" s="22"/>
      <c r="AI53" s="22"/>
      <c r="AJ53" s="22"/>
    </row>
    <row r="54" spans="2:36" ht="13.8" customHeight="1" x14ac:dyDescent="0.25">
      <c r="B54" s="191"/>
      <c r="C54" s="12">
        <v>507</v>
      </c>
      <c r="D54" s="81" t="s">
        <v>26</v>
      </c>
      <c r="E54" s="12">
        <v>1</v>
      </c>
      <c r="F54" s="86"/>
      <c r="G54" s="12">
        <v>52.1</v>
      </c>
      <c r="H54" s="12"/>
      <c r="I54" s="12"/>
      <c r="J54" s="12">
        <f t="shared" si="65"/>
        <v>52.1</v>
      </c>
      <c r="L54" s="17"/>
      <c r="N54" s="14">
        <v>1600</v>
      </c>
      <c r="O54" s="15">
        <f t="shared" si="66"/>
        <v>640000</v>
      </c>
      <c r="P54" s="16">
        <f t="shared" si="75"/>
        <v>83360</v>
      </c>
      <c r="Q54" s="15">
        <f t="shared" si="67"/>
        <v>33344000</v>
      </c>
      <c r="S54" s="14">
        <f t="shared" si="68"/>
        <v>1700</v>
      </c>
      <c r="T54" s="15">
        <f t="shared" si="69"/>
        <v>680000</v>
      </c>
      <c r="U54" s="16">
        <f t="shared" si="76"/>
        <v>88570</v>
      </c>
      <c r="V54" s="15">
        <f t="shared" si="70"/>
        <v>35428000</v>
      </c>
      <c r="X54" s="14">
        <f t="shared" si="73"/>
        <v>1800</v>
      </c>
      <c r="Y54" s="15">
        <f t="shared" si="71"/>
        <v>720000</v>
      </c>
      <c r="Z54" s="15">
        <f t="shared" si="77"/>
        <v>93780</v>
      </c>
      <c r="AA54" s="15">
        <f t="shared" si="72"/>
        <v>37512000</v>
      </c>
      <c r="AC54" s="14"/>
      <c r="AD54" s="15"/>
      <c r="AE54" s="15"/>
      <c r="AF54" s="15"/>
      <c r="AG54" s="22"/>
      <c r="AH54" s="22"/>
      <c r="AI54" s="22"/>
      <c r="AJ54" s="22"/>
    </row>
    <row r="55" spans="2:36" ht="13.8" customHeight="1" x14ac:dyDescent="0.25">
      <c r="B55" s="191"/>
      <c r="C55" s="12">
        <v>508</v>
      </c>
      <c r="D55" s="81" t="s">
        <v>97</v>
      </c>
      <c r="E55" s="12">
        <v>1</v>
      </c>
      <c r="F55" s="86" t="s">
        <v>8</v>
      </c>
      <c r="G55" s="12">
        <v>51.6</v>
      </c>
      <c r="H55" s="12"/>
      <c r="I55" s="12">
        <v>0</v>
      </c>
      <c r="J55" s="12">
        <f t="shared" si="65"/>
        <v>51.6</v>
      </c>
      <c r="L55" s="17" t="s">
        <v>10</v>
      </c>
      <c r="N55" s="14">
        <v>1600</v>
      </c>
      <c r="O55" s="15">
        <f t="shared" si="66"/>
        <v>640000</v>
      </c>
      <c r="P55" s="16">
        <f>+J55*N55</f>
        <v>82560</v>
      </c>
      <c r="Q55" s="15">
        <f t="shared" si="67"/>
        <v>33024000</v>
      </c>
      <c r="S55" s="14">
        <f t="shared" si="68"/>
        <v>1700</v>
      </c>
      <c r="T55" s="15">
        <f t="shared" si="69"/>
        <v>680000</v>
      </c>
      <c r="U55" s="16">
        <f>+J55*S55</f>
        <v>87720</v>
      </c>
      <c r="V55" s="15">
        <f t="shared" si="70"/>
        <v>35088000</v>
      </c>
      <c r="X55" s="14">
        <f t="shared" si="73"/>
        <v>1800</v>
      </c>
      <c r="Y55" s="15">
        <f t="shared" si="71"/>
        <v>720000</v>
      </c>
      <c r="Z55" s="15">
        <f>+J55*X55</f>
        <v>92880</v>
      </c>
      <c r="AA55" s="15">
        <f t="shared" si="72"/>
        <v>37152000</v>
      </c>
      <c r="AC55" s="14">
        <f t="shared" si="74"/>
        <v>1875</v>
      </c>
      <c r="AD55" s="15">
        <f>AC55*$S$97</f>
        <v>750000</v>
      </c>
      <c r="AE55" s="15">
        <f>G55*AC55+(H55+I55)*AC55/2</f>
        <v>96750</v>
      </c>
      <c r="AF55" s="15">
        <f>AE55*$S$97</f>
        <v>38700000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509</v>
      </c>
      <c r="D56" s="81" t="s">
        <v>97</v>
      </c>
      <c r="E56" s="12">
        <v>2</v>
      </c>
      <c r="F56" s="86" t="s">
        <v>11</v>
      </c>
      <c r="G56" s="12">
        <v>87.6</v>
      </c>
      <c r="H56" s="12"/>
      <c r="I56" s="12">
        <v>0</v>
      </c>
      <c r="J56" s="12">
        <f t="shared" si="65"/>
        <v>87.6</v>
      </c>
      <c r="L56" s="17" t="s">
        <v>10</v>
      </c>
      <c r="N56" s="14">
        <v>1600</v>
      </c>
      <c r="O56" s="15">
        <f t="shared" si="66"/>
        <v>640000</v>
      </c>
      <c r="P56" s="16">
        <f>+J56*N56</f>
        <v>140160</v>
      </c>
      <c r="Q56" s="15">
        <f t="shared" si="67"/>
        <v>56064000</v>
      </c>
      <c r="S56" s="14">
        <f t="shared" si="68"/>
        <v>1700</v>
      </c>
      <c r="T56" s="15">
        <f t="shared" si="69"/>
        <v>680000</v>
      </c>
      <c r="U56" s="16">
        <f>+J56*S56</f>
        <v>148920</v>
      </c>
      <c r="V56" s="15">
        <f t="shared" si="70"/>
        <v>59568000</v>
      </c>
      <c r="X56" s="14">
        <f t="shared" si="73"/>
        <v>1800</v>
      </c>
      <c r="Y56" s="15">
        <f t="shared" si="71"/>
        <v>720000</v>
      </c>
      <c r="Z56" s="15">
        <f>+J56*X56</f>
        <v>157680</v>
      </c>
      <c r="AA56" s="15">
        <f t="shared" si="72"/>
        <v>63072000</v>
      </c>
      <c r="AC56" s="14">
        <f t="shared" si="74"/>
        <v>1875</v>
      </c>
      <c r="AD56" s="15">
        <f>AC56*$S$97</f>
        <v>750000</v>
      </c>
      <c r="AE56" s="15">
        <f>G56*AC56+(H56+I56)*AC56/2</f>
        <v>164250</v>
      </c>
      <c r="AF56" s="15">
        <f>AE56*$S$97</f>
        <v>65700000</v>
      </c>
      <c r="AG56" s="192"/>
      <c r="AH56" s="192"/>
      <c r="AI56" s="192"/>
      <c r="AJ56" s="192"/>
    </row>
    <row r="57" spans="2:36" ht="14.4" customHeight="1" x14ac:dyDescent="0.25">
      <c r="B57" s="191"/>
      <c r="C57" s="12">
        <v>510</v>
      </c>
      <c r="D57" s="81" t="s">
        <v>27</v>
      </c>
      <c r="E57" s="12">
        <v>1</v>
      </c>
      <c r="F57" s="86" t="s">
        <v>11</v>
      </c>
      <c r="G57" s="12">
        <v>64.900000000000006</v>
      </c>
      <c r="H57" s="12"/>
      <c r="I57" s="12">
        <v>0</v>
      </c>
      <c r="J57" s="12">
        <f t="shared" si="65"/>
        <v>64.900000000000006</v>
      </c>
      <c r="L57" s="17"/>
      <c r="N57" s="14">
        <v>1450</v>
      </c>
      <c r="O57" s="15">
        <f t="shared" si="66"/>
        <v>580000</v>
      </c>
      <c r="P57" s="16">
        <f>+J57*N57</f>
        <v>94105.000000000015</v>
      </c>
      <c r="Q57" s="15">
        <f t="shared" si="67"/>
        <v>37642000.000000007</v>
      </c>
      <c r="S57" s="14">
        <f t="shared" si="68"/>
        <v>1550</v>
      </c>
      <c r="T57" s="15">
        <f t="shared" si="69"/>
        <v>620000</v>
      </c>
      <c r="U57" s="16">
        <f>+J57*S57</f>
        <v>100595.00000000001</v>
      </c>
      <c r="V57" s="15">
        <f t="shared" si="70"/>
        <v>40238000.000000007</v>
      </c>
      <c r="X57" s="14">
        <f t="shared" si="73"/>
        <v>1650</v>
      </c>
      <c r="Y57" s="15">
        <f t="shared" si="71"/>
        <v>660000</v>
      </c>
      <c r="Z57" s="15">
        <f>+J57*X57</f>
        <v>107085.00000000001</v>
      </c>
      <c r="AA57" s="15">
        <f t="shared" si="72"/>
        <v>42834000.000000007</v>
      </c>
      <c r="AC57" s="14">
        <f t="shared" si="74"/>
        <v>1725</v>
      </c>
      <c r="AD57" s="15">
        <f>AC57*$S$97</f>
        <v>690000</v>
      </c>
      <c r="AE57" s="15">
        <f>G57*AC57+(H57+I57)*AC57/2</f>
        <v>111952.50000000001</v>
      </c>
      <c r="AF57" s="15">
        <f>AE57*$S$97</f>
        <v>44781000.000000007</v>
      </c>
      <c r="AG57" s="22"/>
      <c r="AH57" s="22"/>
      <c r="AI57" s="22"/>
      <c r="AJ57" s="22"/>
    </row>
    <row r="58" spans="2:36" x14ac:dyDescent="0.25">
      <c r="C58" s="18"/>
      <c r="D58" s="82"/>
      <c r="E58" s="18"/>
      <c r="F58" s="87"/>
      <c r="G58" s="19">
        <f>SUM(G51:G57)</f>
        <v>446.4</v>
      </c>
      <c r="H58" s="19">
        <f>SUM(H51:I57)</f>
        <v>0</v>
      </c>
      <c r="I58" s="19">
        <f>SUM(I51:I56)</f>
        <v>0</v>
      </c>
      <c r="J58" s="19">
        <f>SUM(J51:J57)</f>
        <v>446.4</v>
      </c>
      <c r="N58" s="104">
        <f>+P58/J58</f>
        <v>1563.608870967742</v>
      </c>
      <c r="O58" s="20"/>
      <c r="P58" s="21">
        <f>SUM(P51:P57)</f>
        <v>697995</v>
      </c>
      <c r="Q58" s="21">
        <f>SUM(Q51:Q57)</f>
        <v>279198000</v>
      </c>
      <c r="S58" s="104">
        <f>+U58/J58</f>
        <v>1663.608870967742</v>
      </c>
      <c r="T58" s="20"/>
      <c r="U58" s="21">
        <f>SUM(U51:U57)</f>
        <v>742635</v>
      </c>
      <c r="V58" s="21">
        <f>SUM(V51:V57)</f>
        <v>297054000</v>
      </c>
      <c r="X58" s="104">
        <f>+Z58/J58</f>
        <v>1763.608870967742</v>
      </c>
      <c r="Y58" s="20"/>
      <c r="Z58" s="21">
        <f>SUM(Z51:Z57)</f>
        <v>787275</v>
      </c>
      <c r="AA58" s="21">
        <f>SUM(AA51:AA57)</f>
        <v>314910000</v>
      </c>
      <c r="AC58" s="2">
        <f t="shared" si="74"/>
        <v>1838.608870967742</v>
      </c>
      <c r="AD58" s="20">
        <f>AC58*$S$97</f>
        <v>735443.54838709673</v>
      </c>
      <c r="AE58" s="21">
        <f>SUM(AE51:AE57)</f>
        <v>605317.5</v>
      </c>
      <c r="AF58" s="21">
        <f>SUM(AF51:AF57)</f>
        <v>242127000</v>
      </c>
      <c r="AG58" s="193"/>
      <c r="AH58" s="193"/>
      <c r="AI58" s="193"/>
      <c r="AJ58" s="193"/>
    </row>
    <row r="59" spans="2:36" x14ac:dyDescent="0.25">
      <c r="C59" s="18"/>
      <c r="D59" s="82"/>
      <c r="E59" s="18"/>
      <c r="F59" s="87"/>
      <c r="G59" s="19"/>
      <c r="H59" s="19"/>
      <c r="I59" s="19"/>
      <c r="J59" s="19"/>
      <c r="N59" s="104"/>
      <c r="O59" s="20"/>
      <c r="P59" s="21"/>
      <c r="Q59" s="21"/>
      <c r="S59" s="104"/>
      <c r="T59" s="20"/>
      <c r="U59" s="21"/>
      <c r="V59" s="21"/>
      <c r="X59" s="104"/>
      <c r="Y59" s="20"/>
      <c r="Z59" s="21"/>
      <c r="AA59" s="21"/>
      <c r="AC59" s="2"/>
      <c r="AD59" s="20"/>
      <c r="AE59" s="21"/>
      <c r="AF59" s="21"/>
      <c r="AG59" s="2"/>
      <c r="AH59" s="2"/>
      <c r="AI59" s="2"/>
      <c r="AJ59" s="2"/>
    </row>
    <row r="60" spans="2:36" ht="13.8" customHeight="1" x14ac:dyDescent="0.25">
      <c r="B60" s="191">
        <v>7</v>
      </c>
      <c r="C60" s="12">
        <v>511</v>
      </c>
      <c r="D60" s="81" t="s">
        <v>27</v>
      </c>
      <c r="E60" s="12">
        <v>1</v>
      </c>
      <c r="F60" s="86" t="s">
        <v>11</v>
      </c>
      <c r="G60" s="12">
        <v>65.099999999999994</v>
      </c>
      <c r="H60" s="12"/>
      <c r="I60" s="12">
        <v>0</v>
      </c>
      <c r="J60" s="12">
        <f t="shared" ref="J60:J66" si="78">G60+H60</f>
        <v>65.099999999999994</v>
      </c>
      <c r="L60" s="13" t="s">
        <v>9</v>
      </c>
      <c r="N60" s="14">
        <v>1550</v>
      </c>
      <c r="O60" s="15">
        <f t="shared" ref="O60:O66" si="79">N60*$S$97</f>
        <v>620000</v>
      </c>
      <c r="P60" s="16">
        <f>+J60*N60</f>
        <v>100904.99999999999</v>
      </c>
      <c r="Q60" s="15">
        <f t="shared" ref="Q60:Q66" si="80">P60*$S$97</f>
        <v>40361999.999999993</v>
      </c>
      <c r="S60" s="14">
        <f t="shared" ref="S60:S66" si="81">N60+100</f>
        <v>1650</v>
      </c>
      <c r="T60" s="15">
        <f t="shared" ref="T60:T66" si="82">S60*$S$97</f>
        <v>660000</v>
      </c>
      <c r="U60" s="16">
        <f>+J60*S60</f>
        <v>107414.99999999999</v>
      </c>
      <c r="V60" s="15">
        <f t="shared" ref="V60:V66" si="83">U60*$S$97</f>
        <v>42965999.999999993</v>
      </c>
      <c r="X60" s="14">
        <f>+S60+100</f>
        <v>1750</v>
      </c>
      <c r="Y60" s="15">
        <f t="shared" ref="Y60:Y66" si="84">X60*$S$97</f>
        <v>700000</v>
      </c>
      <c r="Z60" s="15">
        <f>+J60*X60</f>
        <v>113924.99999999999</v>
      </c>
      <c r="AA60" s="15">
        <f t="shared" ref="AA60:AA66" si="85">Z60*$S$97</f>
        <v>45569999.999999993</v>
      </c>
      <c r="AC60" s="14">
        <f>X60+75</f>
        <v>1825</v>
      </c>
      <c r="AD60" s="15">
        <f>AC60*$S$97</f>
        <v>730000</v>
      </c>
      <c r="AE60" s="15">
        <f>G60*AC60+(H60+I60)*AC60/2</f>
        <v>118807.49999999999</v>
      </c>
      <c r="AF60" s="15">
        <f>AE60*$S$97</f>
        <v>47522999.999999993</v>
      </c>
      <c r="AG60" s="192"/>
      <c r="AH60" s="192"/>
      <c r="AI60" s="192"/>
      <c r="AJ60" s="192"/>
    </row>
    <row r="61" spans="2:36" ht="13.8" customHeight="1" x14ac:dyDescent="0.25">
      <c r="B61" s="191"/>
      <c r="C61" s="12">
        <v>512</v>
      </c>
      <c r="D61" s="81" t="s">
        <v>26</v>
      </c>
      <c r="E61" s="12">
        <v>1</v>
      </c>
      <c r="F61" s="86" t="s">
        <v>8</v>
      </c>
      <c r="G61" s="12">
        <v>62.3</v>
      </c>
      <c r="H61" s="12"/>
      <c r="I61" s="12">
        <v>0</v>
      </c>
      <c r="J61" s="12">
        <f t="shared" si="78"/>
        <v>62.3</v>
      </c>
      <c r="L61" s="17" t="s">
        <v>10</v>
      </c>
      <c r="N61" s="14">
        <v>1650</v>
      </c>
      <c r="O61" s="15">
        <f t="shared" si="79"/>
        <v>660000</v>
      </c>
      <c r="P61" s="16">
        <f>+J61*N61</f>
        <v>102795</v>
      </c>
      <c r="Q61" s="15">
        <f t="shared" si="80"/>
        <v>41118000</v>
      </c>
      <c r="S61" s="14">
        <f t="shared" si="81"/>
        <v>1750</v>
      </c>
      <c r="T61" s="15">
        <f t="shared" si="82"/>
        <v>700000</v>
      </c>
      <c r="U61" s="16">
        <f>+J61*S61</f>
        <v>109025</v>
      </c>
      <c r="V61" s="15">
        <f t="shared" si="83"/>
        <v>43610000</v>
      </c>
      <c r="X61" s="14">
        <f t="shared" ref="X61:X66" si="86">+S61+100</f>
        <v>1850</v>
      </c>
      <c r="Y61" s="15">
        <f t="shared" si="84"/>
        <v>740000</v>
      </c>
      <c r="Z61" s="15">
        <f>+J61*X61</f>
        <v>115255</v>
      </c>
      <c r="AA61" s="15">
        <f t="shared" si="85"/>
        <v>46102000</v>
      </c>
      <c r="AC61" s="14">
        <f t="shared" ref="AC61:AC67" si="87">X61+75</f>
        <v>1925</v>
      </c>
      <c r="AD61" s="15">
        <f>AC61*$S$97</f>
        <v>770000</v>
      </c>
      <c r="AE61" s="15">
        <f>G61*AC61+(H61+I61)*AC61/2</f>
        <v>119927.5</v>
      </c>
      <c r="AF61" s="15">
        <f>AE61*$S$97</f>
        <v>47971000</v>
      </c>
      <c r="AG61" s="192"/>
      <c r="AH61" s="192"/>
      <c r="AI61" s="192"/>
      <c r="AJ61" s="192"/>
    </row>
    <row r="62" spans="2:36" ht="13.8" customHeight="1" x14ac:dyDescent="0.25">
      <c r="B62" s="191"/>
      <c r="C62" s="12">
        <v>513</v>
      </c>
      <c r="D62" s="81" t="s">
        <v>26</v>
      </c>
      <c r="E62" s="12">
        <v>1</v>
      </c>
      <c r="F62" s="86" t="s">
        <v>8</v>
      </c>
      <c r="G62" s="12">
        <v>62.8</v>
      </c>
      <c r="H62" s="12"/>
      <c r="I62" s="12">
        <v>0</v>
      </c>
      <c r="J62" s="12">
        <f t="shared" si="78"/>
        <v>62.8</v>
      </c>
      <c r="L62" s="17" t="s">
        <v>10</v>
      </c>
      <c r="N62" s="14">
        <v>1650</v>
      </c>
      <c r="O62" s="15">
        <f t="shared" si="79"/>
        <v>660000</v>
      </c>
      <c r="P62" s="16">
        <f>+J62*N62</f>
        <v>103620</v>
      </c>
      <c r="Q62" s="15">
        <f t="shared" si="80"/>
        <v>41448000</v>
      </c>
      <c r="S62" s="14">
        <f t="shared" si="81"/>
        <v>1750</v>
      </c>
      <c r="T62" s="15">
        <f t="shared" si="82"/>
        <v>700000</v>
      </c>
      <c r="U62" s="16">
        <f>+J62*S62</f>
        <v>109900</v>
      </c>
      <c r="V62" s="15">
        <f t="shared" si="83"/>
        <v>43960000</v>
      </c>
      <c r="X62" s="14">
        <f t="shared" si="86"/>
        <v>1850</v>
      </c>
      <c r="Y62" s="15">
        <f t="shared" si="84"/>
        <v>740000</v>
      </c>
      <c r="Z62" s="15">
        <f>+J62*X62</f>
        <v>116180</v>
      </c>
      <c r="AA62" s="15">
        <f t="shared" si="85"/>
        <v>46472000</v>
      </c>
      <c r="AC62" s="14">
        <f t="shared" si="87"/>
        <v>1925</v>
      </c>
      <c r="AD62" s="15">
        <f>AC62*$S$97</f>
        <v>770000</v>
      </c>
      <c r="AE62" s="15">
        <f>G62*AC62+(H62+I62)*AC62/2</f>
        <v>120890</v>
      </c>
      <c r="AF62" s="15">
        <f>AE62*$S$97</f>
        <v>48356000</v>
      </c>
      <c r="AG62" s="192"/>
      <c r="AH62" s="192"/>
      <c r="AI62" s="192"/>
      <c r="AJ62" s="192"/>
    </row>
    <row r="63" spans="2:36" ht="13.8" customHeight="1" x14ac:dyDescent="0.25">
      <c r="B63" s="191"/>
      <c r="C63" s="12">
        <v>514</v>
      </c>
      <c r="D63" s="81" t="s">
        <v>26</v>
      </c>
      <c r="E63" s="12">
        <v>1</v>
      </c>
      <c r="F63" s="86"/>
      <c r="G63" s="12">
        <v>52.1</v>
      </c>
      <c r="H63" s="12"/>
      <c r="I63" s="12"/>
      <c r="J63" s="12">
        <f t="shared" si="78"/>
        <v>52.1</v>
      </c>
      <c r="L63" s="17"/>
      <c r="N63" s="14">
        <v>1650</v>
      </c>
      <c r="O63" s="15">
        <f t="shared" si="79"/>
        <v>660000</v>
      </c>
      <c r="P63" s="16">
        <f t="shared" ref="P63:P64" si="88">+J63*N63</f>
        <v>85965</v>
      </c>
      <c r="Q63" s="15">
        <f t="shared" si="80"/>
        <v>34386000</v>
      </c>
      <c r="S63" s="14">
        <f t="shared" si="81"/>
        <v>1750</v>
      </c>
      <c r="T63" s="15">
        <f t="shared" si="82"/>
        <v>700000</v>
      </c>
      <c r="U63" s="16">
        <f t="shared" ref="U63:U64" si="89">+J63*S63</f>
        <v>91175</v>
      </c>
      <c r="V63" s="15">
        <f t="shared" si="83"/>
        <v>36470000</v>
      </c>
      <c r="X63" s="14">
        <f t="shared" si="86"/>
        <v>1850</v>
      </c>
      <c r="Y63" s="15">
        <f t="shared" si="84"/>
        <v>740000</v>
      </c>
      <c r="Z63" s="15">
        <f t="shared" ref="Z63:Z64" si="90">+J63*X63</f>
        <v>96385</v>
      </c>
      <c r="AA63" s="15">
        <f t="shared" si="85"/>
        <v>38554000</v>
      </c>
      <c r="AC63" s="14"/>
      <c r="AD63" s="15"/>
      <c r="AE63" s="15"/>
      <c r="AF63" s="15"/>
      <c r="AG63" s="22"/>
      <c r="AH63" s="22"/>
      <c r="AI63" s="22"/>
      <c r="AJ63" s="22"/>
    </row>
    <row r="64" spans="2:36" ht="13.8" customHeight="1" x14ac:dyDescent="0.25">
      <c r="B64" s="191"/>
      <c r="C64" s="12">
        <v>515</v>
      </c>
      <c r="D64" s="81" t="s">
        <v>97</v>
      </c>
      <c r="E64" s="12">
        <v>1</v>
      </c>
      <c r="F64" s="86"/>
      <c r="G64" s="12">
        <v>51.6</v>
      </c>
      <c r="H64" s="12"/>
      <c r="I64" s="12"/>
      <c r="J64" s="12">
        <f t="shared" si="78"/>
        <v>51.6</v>
      </c>
      <c r="L64" s="17"/>
      <c r="N64" s="14">
        <v>1650</v>
      </c>
      <c r="O64" s="15">
        <f t="shared" si="79"/>
        <v>660000</v>
      </c>
      <c r="P64" s="16">
        <f t="shared" si="88"/>
        <v>85140</v>
      </c>
      <c r="Q64" s="15">
        <f t="shared" si="80"/>
        <v>34056000</v>
      </c>
      <c r="S64" s="14">
        <f t="shared" si="81"/>
        <v>1750</v>
      </c>
      <c r="T64" s="15">
        <f t="shared" si="82"/>
        <v>700000</v>
      </c>
      <c r="U64" s="16">
        <f t="shared" si="89"/>
        <v>90300</v>
      </c>
      <c r="V64" s="15">
        <f t="shared" si="83"/>
        <v>36120000</v>
      </c>
      <c r="X64" s="14">
        <f t="shared" si="86"/>
        <v>1850</v>
      </c>
      <c r="Y64" s="15">
        <f t="shared" si="84"/>
        <v>740000</v>
      </c>
      <c r="Z64" s="15">
        <f t="shared" si="90"/>
        <v>95460</v>
      </c>
      <c r="AA64" s="15">
        <f t="shared" si="85"/>
        <v>38184000</v>
      </c>
      <c r="AC64" s="14"/>
      <c r="AD64" s="15"/>
      <c r="AE64" s="15"/>
      <c r="AF64" s="15"/>
      <c r="AG64" s="22"/>
      <c r="AH64" s="22"/>
      <c r="AI64" s="22"/>
      <c r="AJ64" s="22"/>
    </row>
    <row r="65" spans="2:36" ht="13.8" customHeight="1" x14ac:dyDescent="0.25">
      <c r="B65" s="191"/>
      <c r="C65" s="12">
        <v>516</v>
      </c>
      <c r="D65" s="81" t="s">
        <v>97</v>
      </c>
      <c r="E65" s="12">
        <v>2</v>
      </c>
      <c r="F65" s="86" t="s">
        <v>11</v>
      </c>
      <c r="G65" s="12">
        <v>87.6</v>
      </c>
      <c r="H65" s="12"/>
      <c r="I65" s="12">
        <v>0</v>
      </c>
      <c r="J65" s="12">
        <f t="shared" si="78"/>
        <v>87.6</v>
      </c>
      <c r="L65" s="17" t="s">
        <v>10</v>
      </c>
      <c r="N65" s="14">
        <v>1650</v>
      </c>
      <c r="O65" s="15">
        <f t="shared" si="79"/>
        <v>660000</v>
      </c>
      <c r="P65" s="16">
        <f>+J65*N65</f>
        <v>144540</v>
      </c>
      <c r="Q65" s="15">
        <f t="shared" si="80"/>
        <v>57816000</v>
      </c>
      <c r="S65" s="14">
        <f t="shared" si="81"/>
        <v>1750</v>
      </c>
      <c r="T65" s="15">
        <f t="shared" si="82"/>
        <v>700000</v>
      </c>
      <c r="U65" s="16">
        <f>+J65*S65</f>
        <v>153300</v>
      </c>
      <c r="V65" s="15">
        <f t="shared" si="83"/>
        <v>61320000</v>
      </c>
      <c r="X65" s="14">
        <f t="shared" si="86"/>
        <v>1850</v>
      </c>
      <c r="Y65" s="15">
        <f t="shared" si="84"/>
        <v>740000</v>
      </c>
      <c r="Z65" s="15">
        <f>+J65*X65</f>
        <v>162060</v>
      </c>
      <c r="AA65" s="15">
        <f t="shared" si="85"/>
        <v>64824000</v>
      </c>
      <c r="AC65" s="14">
        <f t="shared" si="87"/>
        <v>1925</v>
      </c>
      <c r="AD65" s="15">
        <f>AC65*$S$97</f>
        <v>770000</v>
      </c>
      <c r="AE65" s="15">
        <f>G65*AC65+(H65+I65)*AC65/2</f>
        <v>168630</v>
      </c>
      <c r="AF65" s="15">
        <f>AE65*$S$97</f>
        <v>67452000</v>
      </c>
      <c r="AG65" s="192"/>
      <c r="AH65" s="192"/>
      <c r="AI65" s="192"/>
      <c r="AJ65" s="192"/>
    </row>
    <row r="66" spans="2:36" ht="14.4" customHeight="1" x14ac:dyDescent="0.25">
      <c r="B66" s="191"/>
      <c r="C66" s="12">
        <v>517</v>
      </c>
      <c r="D66" s="81" t="s">
        <v>27</v>
      </c>
      <c r="E66" s="12">
        <v>1</v>
      </c>
      <c r="F66" s="86" t="s">
        <v>11</v>
      </c>
      <c r="G66" s="12">
        <v>64.900000000000006</v>
      </c>
      <c r="H66" s="12"/>
      <c r="I66" s="12">
        <v>0</v>
      </c>
      <c r="J66" s="12">
        <f t="shared" si="78"/>
        <v>64.900000000000006</v>
      </c>
      <c r="L66" s="17"/>
      <c r="N66" s="14">
        <v>1500</v>
      </c>
      <c r="O66" s="15">
        <f t="shared" si="79"/>
        <v>600000</v>
      </c>
      <c r="P66" s="16">
        <f>+J66*N66</f>
        <v>97350.000000000015</v>
      </c>
      <c r="Q66" s="15">
        <f t="shared" si="80"/>
        <v>38940000.000000007</v>
      </c>
      <c r="S66" s="14">
        <f t="shared" si="81"/>
        <v>1600</v>
      </c>
      <c r="T66" s="15">
        <f t="shared" si="82"/>
        <v>640000</v>
      </c>
      <c r="U66" s="16">
        <f>+J66*S66</f>
        <v>103840.00000000001</v>
      </c>
      <c r="V66" s="15">
        <f t="shared" si="83"/>
        <v>41536000.000000007</v>
      </c>
      <c r="X66" s="14">
        <f t="shared" si="86"/>
        <v>1700</v>
      </c>
      <c r="Y66" s="15">
        <f t="shared" si="84"/>
        <v>680000</v>
      </c>
      <c r="Z66" s="15">
        <f>+J66*X66</f>
        <v>110330.00000000001</v>
      </c>
      <c r="AA66" s="15">
        <f t="shared" si="85"/>
        <v>44132000.000000007</v>
      </c>
      <c r="AC66" s="14">
        <f t="shared" si="87"/>
        <v>1775</v>
      </c>
      <c r="AD66" s="15">
        <f>AC66*$S$97</f>
        <v>710000</v>
      </c>
      <c r="AE66" s="15">
        <f>G66*AC66+(H66+I66)*AC66/2</f>
        <v>115197.50000000001</v>
      </c>
      <c r="AF66" s="15">
        <f>AE66*$S$97</f>
        <v>46079000.000000007</v>
      </c>
      <c r="AG66" s="22"/>
      <c r="AH66" s="22"/>
      <c r="AI66" s="22"/>
      <c r="AJ66" s="22"/>
    </row>
    <row r="67" spans="2:36" x14ac:dyDescent="0.25">
      <c r="C67" s="18"/>
      <c r="D67" s="82"/>
      <c r="E67" s="18"/>
      <c r="F67" s="87"/>
      <c r="G67" s="19">
        <f>SUM(G60:G66)</f>
        <v>446.4</v>
      </c>
      <c r="H67" s="19">
        <f>SUM(H60:I66)</f>
        <v>0</v>
      </c>
      <c r="I67" s="19">
        <f>SUM(I60:I65)</f>
        <v>0</v>
      </c>
      <c r="J67" s="19">
        <f>SUM(J60:J66)</f>
        <v>446.4</v>
      </c>
      <c r="N67" s="104">
        <f>+P67/J67</f>
        <v>1613.608870967742</v>
      </c>
      <c r="O67" s="20"/>
      <c r="P67" s="21">
        <f>SUM(P60:P66)</f>
        <v>720315</v>
      </c>
      <c r="Q67" s="21">
        <f>SUM(Q60:Q66)</f>
        <v>288126000</v>
      </c>
      <c r="S67" s="104">
        <f>+U67/J67</f>
        <v>1713.608870967742</v>
      </c>
      <c r="T67" s="20"/>
      <c r="U67" s="21">
        <f>SUM(U60:U66)</f>
        <v>764955</v>
      </c>
      <c r="V67" s="21">
        <f>SUM(V60:V66)</f>
        <v>305982000</v>
      </c>
      <c r="X67" s="104">
        <f>+Z67/J67</f>
        <v>1813.608870967742</v>
      </c>
      <c r="Y67" s="20"/>
      <c r="Z67" s="21">
        <f>SUM(Z60:Z66)</f>
        <v>809595</v>
      </c>
      <c r="AA67" s="21">
        <f>SUM(AA60:AA66)</f>
        <v>323838000</v>
      </c>
      <c r="AC67" s="2">
        <f t="shared" si="87"/>
        <v>1888.608870967742</v>
      </c>
      <c r="AD67" s="20">
        <f>AC67*$S$97</f>
        <v>755443.54838709673</v>
      </c>
      <c r="AE67" s="21">
        <f>SUM(AE60:AE66)</f>
        <v>643452.5</v>
      </c>
      <c r="AF67" s="21">
        <f>SUM(AF60:AF66)</f>
        <v>257381000</v>
      </c>
      <c r="AG67" s="193"/>
      <c r="AH67" s="193"/>
      <c r="AI67" s="193"/>
      <c r="AJ67" s="193"/>
    </row>
    <row r="68" spans="2:36" x14ac:dyDescent="0.25">
      <c r="C68" s="18"/>
      <c r="D68" s="82"/>
      <c r="E68" s="18"/>
      <c r="F68" s="87"/>
      <c r="G68" s="19"/>
      <c r="H68" s="19"/>
      <c r="I68" s="19"/>
      <c r="J68" s="19"/>
      <c r="N68" s="104"/>
      <c r="O68" s="20"/>
      <c r="P68" s="21"/>
      <c r="Q68" s="21"/>
      <c r="S68" s="104"/>
      <c r="T68" s="20"/>
      <c r="U68" s="21"/>
      <c r="V68" s="21"/>
      <c r="X68" s="104"/>
      <c r="Y68" s="20"/>
      <c r="Z68" s="21"/>
      <c r="AA68" s="21"/>
      <c r="AC68" s="2"/>
      <c r="AD68" s="20"/>
      <c r="AE68" s="21"/>
      <c r="AF68" s="21"/>
      <c r="AG68" s="2"/>
      <c r="AH68" s="2"/>
      <c r="AI68" s="2"/>
      <c r="AJ68" s="2"/>
    </row>
    <row r="69" spans="2:36" ht="13.8" customHeight="1" x14ac:dyDescent="0.25">
      <c r="B69" s="191">
        <v>8</v>
      </c>
      <c r="C69" s="12">
        <v>518</v>
      </c>
      <c r="D69" s="81" t="s">
        <v>27</v>
      </c>
      <c r="E69" s="12">
        <v>1</v>
      </c>
      <c r="F69" s="86" t="s">
        <v>11</v>
      </c>
      <c r="G69" s="12">
        <v>65.099999999999994</v>
      </c>
      <c r="H69" s="12"/>
      <c r="I69" s="12">
        <v>0</v>
      </c>
      <c r="J69" s="12">
        <f t="shared" ref="J69:J75" si="91">G69+H69</f>
        <v>65.099999999999994</v>
      </c>
      <c r="L69" s="13" t="s">
        <v>9</v>
      </c>
      <c r="N69" s="14">
        <v>1550</v>
      </c>
      <c r="O69" s="15">
        <f t="shared" ref="O69:O75" si="92">N69*$S$97</f>
        <v>620000</v>
      </c>
      <c r="P69" s="16">
        <f>+J69*N69</f>
        <v>100904.99999999999</v>
      </c>
      <c r="Q69" s="15">
        <f t="shared" ref="Q69:Q75" si="93">P69*$S$97</f>
        <v>40361999.999999993</v>
      </c>
      <c r="S69" s="14">
        <f t="shared" ref="S69:S75" si="94">N69+100</f>
        <v>1650</v>
      </c>
      <c r="T69" s="15">
        <f t="shared" ref="T69:T75" si="95">S69*$S$97</f>
        <v>660000</v>
      </c>
      <c r="U69" s="16">
        <f>+J69*S69</f>
        <v>107414.99999999999</v>
      </c>
      <c r="V69" s="15">
        <f t="shared" ref="V69:V75" si="96">U69*$S$97</f>
        <v>42965999.999999993</v>
      </c>
      <c r="X69" s="14">
        <f>+S69+100</f>
        <v>1750</v>
      </c>
      <c r="Y69" s="15">
        <f t="shared" ref="Y69:Y75" si="97">X69*$S$97</f>
        <v>700000</v>
      </c>
      <c r="Z69" s="15">
        <f>+J69*X69</f>
        <v>113924.99999999999</v>
      </c>
      <c r="AA69" s="15">
        <f t="shared" ref="AA69:AA75" si="98">Z69*$S$97</f>
        <v>45569999.999999993</v>
      </c>
      <c r="AC69" s="14">
        <f>X69+75</f>
        <v>1825</v>
      </c>
      <c r="AD69" s="15">
        <f>AC69*$S$97</f>
        <v>730000</v>
      </c>
      <c r="AE69" s="15">
        <f>G69*AC69+(H69+I69)*AC69/2</f>
        <v>118807.49999999999</v>
      </c>
      <c r="AF69" s="15">
        <f>AE69*$S$97</f>
        <v>47522999.999999993</v>
      </c>
      <c r="AG69" s="192"/>
      <c r="AH69" s="192"/>
      <c r="AI69" s="192"/>
      <c r="AJ69" s="192"/>
    </row>
    <row r="70" spans="2:36" ht="13.8" customHeight="1" x14ac:dyDescent="0.25">
      <c r="B70" s="191"/>
      <c r="C70" s="12">
        <v>519</v>
      </c>
      <c r="D70" s="81" t="s">
        <v>26</v>
      </c>
      <c r="E70" s="12">
        <v>1</v>
      </c>
      <c r="F70" s="86" t="s">
        <v>8</v>
      </c>
      <c r="G70" s="12">
        <v>62.3</v>
      </c>
      <c r="H70" s="12"/>
      <c r="I70" s="12">
        <v>0</v>
      </c>
      <c r="J70" s="12">
        <f t="shared" si="91"/>
        <v>62.3</v>
      </c>
      <c r="L70" s="17" t="s">
        <v>10</v>
      </c>
      <c r="N70" s="14">
        <v>1650</v>
      </c>
      <c r="O70" s="15">
        <f t="shared" si="92"/>
        <v>660000</v>
      </c>
      <c r="P70" s="16">
        <f>+J70*N70</f>
        <v>102795</v>
      </c>
      <c r="Q70" s="15">
        <f t="shared" si="93"/>
        <v>41118000</v>
      </c>
      <c r="S70" s="14">
        <f t="shared" si="94"/>
        <v>1750</v>
      </c>
      <c r="T70" s="15">
        <f t="shared" si="95"/>
        <v>700000</v>
      </c>
      <c r="U70" s="16">
        <f>+J70*S70</f>
        <v>109025</v>
      </c>
      <c r="V70" s="15">
        <f t="shared" si="96"/>
        <v>43610000</v>
      </c>
      <c r="X70" s="14">
        <f t="shared" ref="X70:X75" si="99">+S70+100</f>
        <v>1850</v>
      </c>
      <c r="Y70" s="15">
        <f t="shared" si="97"/>
        <v>740000</v>
      </c>
      <c r="Z70" s="15">
        <f>+J70*X70</f>
        <v>115255</v>
      </c>
      <c r="AA70" s="15">
        <f t="shared" si="98"/>
        <v>46102000</v>
      </c>
      <c r="AC70" s="14">
        <f t="shared" ref="AC70:AC76" si="100">X70+75</f>
        <v>1925</v>
      </c>
      <c r="AD70" s="15">
        <f>AC70*$S$97</f>
        <v>770000</v>
      </c>
      <c r="AE70" s="15">
        <f>G70*AC70+(H70+I70)*AC70/2</f>
        <v>119927.5</v>
      </c>
      <c r="AF70" s="15">
        <f>AE70*$S$97</f>
        <v>47971000</v>
      </c>
      <c r="AG70" s="192"/>
      <c r="AH70" s="192"/>
      <c r="AI70" s="192"/>
      <c r="AJ70" s="192"/>
    </row>
    <row r="71" spans="2:36" ht="13.8" customHeight="1" x14ac:dyDescent="0.25">
      <c r="B71" s="191"/>
      <c r="C71" s="12">
        <v>520</v>
      </c>
      <c r="D71" s="81" t="s">
        <v>26</v>
      </c>
      <c r="E71" s="12">
        <v>1</v>
      </c>
      <c r="F71" s="86"/>
      <c r="G71" s="12">
        <v>62.8</v>
      </c>
      <c r="H71" s="12"/>
      <c r="I71" s="12"/>
      <c r="J71" s="12">
        <f t="shared" si="91"/>
        <v>62.8</v>
      </c>
      <c r="L71" s="17"/>
      <c r="N71" s="14">
        <v>1650</v>
      </c>
      <c r="O71" s="15">
        <f t="shared" si="92"/>
        <v>660000</v>
      </c>
      <c r="P71" s="16">
        <f t="shared" ref="P71:P72" si="101">+J71*N71</f>
        <v>103620</v>
      </c>
      <c r="Q71" s="15">
        <f t="shared" si="93"/>
        <v>41448000</v>
      </c>
      <c r="S71" s="14">
        <f t="shared" si="94"/>
        <v>1750</v>
      </c>
      <c r="T71" s="15">
        <f t="shared" si="95"/>
        <v>700000</v>
      </c>
      <c r="U71" s="16">
        <f t="shared" ref="U71:U72" si="102">+J71*S71</f>
        <v>109900</v>
      </c>
      <c r="V71" s="15">
        <f t="shared" si="96"/>
        <v>43960000</v>
      </c>
      <c r="X71" s="14">
        <f t="shared" si="99"/>
        <v>1850</v>
      </c>
      <c r="Y71" s="15">
        <f t="shared" si="97"/>
        <v>740000</v>
      </c>
      <c r="Z71" s="15">
        <f t="shared" ref="Z71:Z72" si="103">+J71*X71</f>
        <v>116180</v>
      </c>
      <c r="AA71" s="15">
        <f t="shared" si="98"/>
        <v>46472000</v>
      </c>
      <c r="AC71" s="14"/>
      <c r="AD71" s="15"/>
      <c r="AE71" s="15"/>
      <c r="AF71" s="15"/>
      <c r="AG71" s="22"/>
      <c r="AH71" s="22"/>
      <c r="AI71" s="22"/>
      <c r="AJ71" s="22"/>
    </row>
    <row r="72" spans="2:36" ht="13.8" customHeight="1" x14ac:dyDescent="0.25">
      <c r="B72" s="191"/>
      <c r="C72" s="12">
        <v>521</v>
      </c>
      <c r="D72" s="81" t="s">
        <v>26</v>
      </c>
      <c r="E72" s="12">
        <v>1</v>
      </c>
      <c r="F72" s="86"/>
      <c r="G72" s="12">
        <v>52.1</v>
      </c>
      <c r="H72" s="12"/>
      <c r="I72" s="12"/>
      <c r="J72" s="12">
        <f t="shared" si="91"/>
        <v>52.1</v>
      </c>
      <c r="L72" s="17"/>
      <c r="N72" s="14">
        <v>1650</v>
      </c>
      <c r="O72" s="15">
        <f t="shared" si="92"/>
        <v>660000</v>
      </c>
      <c r="P72" s="16">
        <f t="shared" si="101"/>
        <v>85965</v>
      </c>
      <c r="Q72" s="15">
        <f t="shared" si="93"/>
        <v>34386000</v>
      </c>
      <c r="S72" s="14">
        <f t="shared" si="94"/>
        <v>1750</v>
      </c>
      <c r="T72" s="15">
        <f t="shared" si="95"/>
        <v>700000</v>
      </c>
      <c r="U72" s="16">
        <f t="shared" si="102"/>
        <v>91175</v>
      </c>
      <c r="V72" s="15">
        <f t="shared" si="96"/>
        <v>36470000</v>
      </c>
      <c r="X72" s="14">
        <f t="shared" si="99"/>
        <v>1850</v>
      </c>
      <c r="Y72" s="15">
        <f t="shared" si="97"/>
        <v>740000</v>
      </c>
      <c r="Z72" s="15">
        <f t="shared" si="103"/>
        <v>96385</v>
      </c>
      <c r="AA72" s="15">
        <f t="shared" si="98"/>
        <v>38554000</v>
      </c>
      <c r="AC72" s="14"/>
      <c r="AD72" s="15"/>
      <c r="AE72" s="15"/>
      <c r="AF72" s="15"/>
      <c r="AG72" s="22"/>
      <c r="AH72" s="22"/>
      <c r="AI72" s="22"/>
      <c r="AJ72" s="22"/>
    </row>
    <row r="73" spans="2:36" ht="13.8" customHeight="1" x14ac:dyDescent="0.25">
      <c r="B73" s="191"/>
      <c r="C73" s="12">
        <v>522</v>
      </c>
      <c r="D73" s="81" t="s">
        <v>97</v>
      </c>
      <c r="E73" s="12">
        <v>1</v>
      </c>
      <c r="F73" s="86" t="s">
        <v>8</v>
      </c>
      <c r="G73" s="12">
        <v>51.6</v>
      </c>
      <c r="H73" s="12"/>
      <c r="I73" s="12">
        <v>0</v>
      </c>
      <c r="J73" s="12">
        <f t="shared" si="91"/>
        <v>51.6</v>
      </c>
      <c r="L73" s="17" t="s">
        <v>10</v>
      </c>
      <c r="N73" s="14">
        <v>1650</v>
      </c>
      <c r="O73" s="15">
        <f t="shared" si="92"/>
        <v>660000</v>
      </c>
      <c r="P73" s="16">
        <f>+J73*N73</f>
        <v>85140</v>
      </c>
      <c r="Q73" s="15">
        <f t="shared" si="93"/>
        <v>34056000</v>
      </c>
      <c r="S73" s="14">
        <f t="shared" si="94"/>
        <v>1750</v>
      </c>
      <c r="T73" s="15">
        <f t="shared" si="95"/>
        <v>700000</v>
      </c>
      <c r="U73" s="16">
        <f>+J73*S73</f>
        <v>90300</v>
      </c>
      <c r="V73" s="15">
        <f t="shared" si="96"/>
        <v>36120000</v>
      </c>
      <c r="X73" s="14">
        <f t="shared" si="99"/>
        <v>1850</v>
      </c>
      <c r="Y73" s="15">
        <f t="shared" si="97"/>
        <v>740000</v>
      </c>
      <c r="Z73" s="15">
        <f>+J73*X73</f>
        <v>95460</v>
      </c>
      <c r="AA73" s="15">
        <f t="shared" si="98"/>
        <v>38184000</v>
      </c>
      <c r="AC73" s="14">
        <f t="shared" si="100"/>
        <v>1925</v>
      </c>
      <c r="AD73" s="15">
        <f>AC73*$S$97</f>
        <v>770000</v>
      </c>
      <c r="AE73" s="15">
        <f>G73*AC73+(H73+I73)*AC73/2</f>
        <v>99330</v>
      </c>
      <c r="AF73" s="15">
        <f>AE73*$S$97</f>
        <v>39732000</v>
      </c>
      <c r="AG73" s="192"/>
      <c r="AH73" s="192"/>
      <c r="AI73" s="192"/>
      <c r="AJ73" s="192"/>
    </row>
    <row r="74" spans="2:36" ht="13.8" customHeight="1" x14ac:dyDescent="0.25">
      <c r="B74" s="191"/>
      <c r="C74" s="12">
        <v>523</v>
      </c>
      <c r="D74" s="81" t="s">
        <v>97</v>
      </c>
      <c r="E74" s="12">
        <v>2</v>
      </c>
      <c r="F74" s="86" t="s">
        <v>11</v>
      </c>
      <c r="G74" s="12">
        <v>87.6</v>
      </c>
      <c r="H74" s="12"/>
      <c r="I74" s="12">
        <v>0</v>
      </c>
      <c r="J74" s="12">
        <f t="shared" si="91"/>
        <v>87.6</v>
      </c>
      <c r="L74" s="17" t="s">
        <v>10</v>
      </c>
      <c r="N74" s="14">
        <v>1650</v>
      </c>
      <c r="O74" s="15">
        <f t="shared" si="92"/>
        <v>660000</v>
      </c>
      <c r="P74" s="16">
        <f>+J74*N74</f>
        <v>144540</v>
      </c>
      <c r="Q74" s="15">
        <f t="shared" si="93"/>
        <v>57816000</v>
      </c>
      <c r="S74" s="14">
        <f t="shared" si="94"/>
        <v>1750</v>
      </c>
      <c r="T74" s="15">
        <f t="shared" si="95"/>
        <v>700000</v>
      </c>
      <c r="U74" s="16">
        <f>+J74*S74</f>
        <v>153300</v>
      </c>
      <c r="V74" s="15">
        <f t="shared" si="96"/>
        <v>61320000</v>
      </c>
      <c r="X74" s="14">
        <f t="shared" si="99"/>
        <v>1850</v>
      </c>
      <c r="Y74" s="15">
        <f t="shared" si="97"/>
        <v>740000</v>
      </c>
      <c r="Z74" s="15">
        <f>+J74*X74</f>
        <v>162060</v>
      </c>
      <c r="AA74" s="15">
        <f t="shared" si="98"/>
        <v>64824000</v>
      </c>
      <c r="AC74" s="14">
        <f t="shared" si="100"/>
        <v>1925</v>
      </c>
      <c r="AD74" s="15">
        <f>AC74*$S$97</f>
        <v>770000</v>
      </c>
      <c r="AE74" s="15">
        <f>G74*AC74+(H74+I74)*AC74/2</f>
        <v>168630</v>
      </c>
      <c r="AF74" s="15">
        <f>AE74*$S$97</f>
        <v>67452000</v>
      </c>
      <c r="AG74" s="192"/>
      <c r="AH74" s="192"/>
      <c r="AI74" s="192"/>
      <c r="AJ74" s="192"/>
    </row>
    <row r="75" spans="2:36" ht="14.4" customHeight="1" x14ac:dyDescent="0.25">
      <c r="B75" s="191"/>
      <c r="C75" s="12">
        <v>524</v>
      </c>
      <c r="D75" s="81" t="s">
        <v>27</v>
      </c>
      <c r="E75" s="12">
        <v>1</v>
      </c>
      <c r="F75" s="86" t="s">
        <v>11</v>
      </c>
      <c r="G75" s="12">
        <v>64.900000000000006</v>
      </c>
      <c r="H75" s="12"/>
      <c r="I75" s="12">
        <v>0</v>
      </c>
      <c r="J75" s="12">
        <f t="shared" si="91"/>
        <v>64.900000000000006</v>
      </c>
      <c r="L75" s="17"/>
      <c r="N75" s="14">
        <v>1500</v>
      </c>
      <c r="O75" s="15">
        <f t="shared" si="92"/>
        <v>600000</v>
      </c>
      <c r="P75" s="16">
        <f>+J75*N75</f>
        <v>97350.000000000015</v>
      </c>
      <c r="Q75" s="15">
        <f t="shared" si="93"/>
        <v>38940000.000000007</v>
      </c>
      <c r="S75" s="14">
        <f t="shared" si="94"/>
        <v>1600</v>
      </c>
      <c r="T75" s="15">
        <f t="shared" si="95"/>
        <v>640000</v>
      </c>
      <c r="U75" s="16">
        <f>+J75*S75</f>
        <v>103840.00000000001</v>
      </c>
      <c r="V75" s="15">
        <f t="shared" si="96"/>
        <v>41536000.000000007</v>
      </c>
      <c r="X75" s="14">
        <f t="shared" si="99"/>
        <v>1700</v>
      </c>
      <c r="Y75" s="15">
        <f t="shared" si="97"/>
        <v>680000</v>
      </c>
      <c r="Z75" s="15">
        <f>+J75*X75</f>
        <v>110330.00000000001</v>
      </c>
      <c r="AA75" s="15">
        <f t="shared" si="98"/>
        <v>44132000.000000007</v>
      </c>
      <c r="AC75" s="14">
        <f t="shared" si="100"/>
        <v>1775</v>
      </c>
      <c r="AD75" s="15">
        <f>AC75*$S$97</f>
        <v>710000</v>
      </c>
      <c r="AE75" s="15">
        <f>G75*AC75+(H75+I75)*AC75/2</f>
        <v>115197.50000000001</v>
      </c>
      <c r="AF75" s="15">
        <f>AE75*$S$97</f>
        <v>46079000.000000007</v>
      </c>
      <c r="AG75" s="22"/>
      <c r="AH75" s="22"/>
      <c r="AI75" s="22"/>
      <c r="AJ75" s="22"/>
    </row>
    <row r="76" spans="2:36" x14ac:dyDescent="0.25">
      <c r="C76" s="18"/>
      <c r="D76" s="82"/>
      <c r="E76" s="18"/>
      <c r="F76" s="87"/>
      <c r="G76" s="19">
        <f>SUM(G69:G75)</f>
        <v>446.4</v>
      </c>
      <c r="H76" s="19">
        <f>SUM(H69:I75)</f>
        <v>0</v>
      </c>
      <c r="I76" s="19">
        <f>SUM(I69:I74)</f>
        <v>0</v>
      </c>
      <c r="J76" s="19">
        <f>SUM(J69:J75)</f>
        <v>446.4</v>
      </c>
      <c r="N76" s="104">
        <f>+P76/J76</f>
        <v>1613.608870967742</v>
      </c>
      <c r="O76" s="20"/>
      <c r="P76" s="21">
        <f>SUM(P69:P75)</f>
        <v>720315</v>
      </c>
      <c r="Q76" s="21">
        <f>SUM(Q69:Q75)</f>
        <v>288126000</v>
      </c>
      <c r="S76" s="104">
        <f>+U76/J76</f>
        <v>1713.608870967742</v>
      </c>
      <c r="T76" s="20"/>
      <c r="U76" s="21">
        <f>SUM(U69:U75)</f>
        <v>764955</v>
      </c>
      <c r="V76" s="21">
        <f>SUM(V69:V75)</f>
        <v>305982000</v>
      </c>
      <c r="X76" s="104">
        <f>+Z76/J76</f>
        <v>1813.608870967742</v>
      </c>
      <c r="Y76" s="20"/>
      <c r="Z76" s="21">
        <f>SUM(Z69:Z75)</f>
        <v>809595</v>
      </c>
      <c r="AA76" s="21">
        <f>SUM(AA69:AA75)</f>
        <v>323838000</v>
      </c>
      <c r="AC76" s="2">
        <f t="shared" si="100"/>
        <v>1888.608870967742</v>
      </c>
      <c r="AD76" s="20">
        <f>AC76*$S$97</f>
        <v>755443.54838709673</v>
      </c>
      <c r="AE76" s="21">
        <f>SUM(AE69:AE75)</f>
        <v>621892.5</v>
      </c>
      <c r="AF76" s="21">
        <f>SUM(AF69:AF75)</f>
        <v>248757000</v>
      </c>
      <c r="AG76" s="193"/>
      <c r="AH76" s="193"/>
      <c r="AI76" s="193"/>
      <c r="AJ76" s="193"/>
    </row>
    <row r="77" spans="2:36" x14ac:dyDescent="0.25">
      <c r="C77" s="18"/>
      <c r="D77" s="82"/>
      <c r="E77" s="18"/>
      <c r="F77" s="87"/>
      <c r="G77" s="19"/>
      <c r="H77" s="19"/>
      <c r="I77" s="19"/>
      <c r="J77" s="19"/>
      <c r="N77" s="104"/>
      <c r="O77" s="20"/>
      <c r="P77" s="21"/>
      <c r="Q77" s="21"/>
      <c r="S77" s="104"/>
      <c r="T77" s="20"/>
      <c r="U77" s="21"/>
      <c r="V77" s="21"/>
      <c r="X77" s="104"/>
      <c r="Y77" s="20"/>
      <c r="Z77" s="21"/>
      <c r="AA77" s="21"/>
      <c r="AC77" s="2"/>
      <c r="AD77" s="20"/>
      <c r="AE77" s="21"/>
      <c r="AF77" s="21"/>
      <c r="AG77" s="2"/>
      <c r="AH77" s="2"/>
      <c r="AI77" s="2"/>
      <c r="AJ77" s="2"/>
    </row>
    <row r="78" spans="2:36" ht="13.8" customHeight="1" x14ac:dyDescent="0.25">
      <c r="B78" s="191">
        <v>9</v>
      </c>
      <c r="C78" s="12">
        <v>525</v>
      </c>
      <c r="D78" s="81" t="s">
        <v>94</v>
      </c>
      <c r="E78" s="12">
        <v>3</v>
      </c>
      <c r="F78" s="86" t="s">
        <v>11</v>
      </c>
      <c r="G78" s="12">
        <v>201.7</v>
      </c>
      <c r="H78" s="12"/>
      <c r="I78" s="12">
        <v>0</v>
      </c>
      <c r="J78" s="12">
        <f t="shared" ref="J78:J83" si="104">G78+H78</f>
        <v>201.7</v>
      </c>
      <c r="L78" s="13" t="s">
        <v>9</v>
      </c>
      <c r="N78" s="14">
        <v>1550</v>
      </c>
      <c r="O78" s="15">
        <f t="shared" ref="O78:O83" si="105">N78*$S$97</f>
        <v>620000</v>
      </c>
      <c r="P78" s="16">
        <f>+J78*N78</f>
        <v>312635</v>
      </c>
      <c r="Q78" s="15">
        <f t="shared" ref="Q78:Q83" si="106">P78*$S$97</f>
        <v>125054000</v>
      </c>
      <c r="S78" s="14">
        <f t="shared" ref="S78:S83" si="107">N78+100</f>
        <v>1650</v>
      </c>
      <c r="T78" s="15">
        <f t="shared" ref="T78:T83" si="108">S78*$S$97</f>
        <v>660000</v>
      </c>
      <c r="U78" s="16">
        <f>+J78*S78</f>
        <v>332805</v>
      </c>
      <c r="V78" s="15">
        <f t="shared" ref="V78:V83" si="109">U78*$S$97</f>
        <v>133122000</v>
      </c>
      <c r="X78" s="14">
        <f>+S78+100</f>
        <v>1750</v>
      </c>
      <c r="Y78" s="15">
        <f t="shared" ref="Y78:Y83" si="110">X78*$S$97</f>
        <v>700000</v>
      </c>
      <c r="Z78" s="15">
        <f>+J78*X78</f>
        <v>352975</v>
      </c>
      <c r="AA78" s="15">
        <f t="shared" ref="AA78:AA83" si="111">Z78*$S$97</f>
        <v>141190000</v>
      </c>
      <c r="AC78" s="14">
        <f>X78+75</f>
        <v>1825</v>
      </c>
      <c r="AD78" s="15">
        <f>AC78*$S$97</f>
        <v>730000</v>
      </c>
      <c r="AE78" s="15">
        <f>G78*AC78+(H78+I78)*AC78/2</f>
        <v>368102.5</v>
      </c>
      <c r="AF78" s="15">
        <f>AE78*$S$97</f>
        <v>147241000</v>
      </c>
      <c r="AG78" s="192"/>
      <c r="AH78" s="192"/>
      <c r="AI78" s="192"/>
      <c r="AJ78" s="192"/>
    </row>
    <row r="79" spans="2:36" ht="13.8" customHeight="1" x14ac:dyDescent="0.25">
      <c r="B79" s="191"/>
      <c r="C79" s="12">
        <v>526</v>
      </c>
      <c r="D79" s="81" t="s">
        <v>95</v>
      </c>
      <c r="E79" s="12">
        <v>0</v>
      </c>
      <c r="F79" s="86" t="s">
        <v>8</v>
      </c>
      <c r="G79" s="12">
        <v>237.6</v>
      </c>
      <c r="H79" s="12"/>
      <c r="I79" s="12">
        <v>0</v>
      </c>
      <c r="J79" s="12">
        <f t="shared" si="104"/>
        <v>237.6</v>
      </c>
      <c r="L79" s="17" t="s">
        <v>10</v>
      </c>
      <c r="N79" s="14">
        <v>750</v>
      </c>
      <c r="O79" s="15">
        <f t="shared" si="105"/>
        <v>300000</v>
      </c>
      <c r="P79" s="16">
        <f>+J79*N79</f>
        <v>178200</v>
      </c>
      <c r="Q79" s="15">
        <f t="shared" si="106"/>
        <v>71280000</v>
      </c>
      <c r="S79" s="14">
        <f t="shared" si="107"/>
        <v>850</v>
      </c>
      <c r="T79" s="15">
        <f t="shared" si="108"/>
        <v>340000</v>
      </c>
      <c r="U79" s="16">
        <f>+J79*S79</f>
        <v>201960</v>
      </c>
      <c r="V79" s="15">
        <f t="shared" si="109"/>
        <v>80784000</v>
      </c>
      <c r="X79" s="14">
        <f t="shared" ref="X79:X83" si="112">+S79+100</f>
        <v>950</v>
      </c>
      <c r="Y79" s="15">
        <f t="shared" si="110"/>
        <v>380000</v>
      </c>
      <c r="Z79" s="15">
        <f>+J79*X79</f>
        <v>225720</v>
      </c>
      <c r="AA79" s="15">
        <f t="shared" si="111"/>
        <v>90288000</v>
      </c>
      <c r="AC79" s="14">
        <f t="shared" ref="AC79:AC84" si="113">X79+75</f>
        <v>1025</v>
      </c>
      <c r="AD79" s="15">
        <f>AC79*$S$97</f>
        <v>410000</v>
      </c>
      <c r="AE79" s="15">
        <f>G79*AC79+(H79+I79)*AC79/2</f>
        <v>243540</v>
      </c>
      <c r="AF79" s="15">
        <f>AE79*$S$97</f>
        <v>97416000</v>
      </c>
      <c r="AG79" s="192"/>
      <c r="AH79" s="192"/>
      <c r="AI79" s="192"/>
      <c r="AJ79" s="192"/>
    </row>
    <row r="80" spans="2:36" ht="13.8" customHeight="1" x14ac:dyDescent="0.25">
      <c r="B80" s="191"/>
      <c r="C80" s="12">
        <v>527</v>
      </c>
      <c r="D80" s="81" t="s">
        <v>26</v>
      </c>
      <c r="E80" s="12">
        <v>1</v>
      </c>
      <c r="F80" s="86"/>
      <c r="G80" s="12">
        <v>52.1</v>
      </c>
      <c r="H80" s="12"/>
      <c r="I80" s="12"/>
      <c r="J80" s="12">
        <f t="shared" si="104"/>
        <v>52.1</v>
      </c>
      <c r="L80" s="17"/>
      <c r="N80" s="14">
        <v>1700</v>
      </c>
      <c r="O80" s="15">
        <f t="shared" si="105"/>
        <v>680000</v>
      </c>
      <c r="P80" s="16">
        <f t="shared" ref="P80:P81" si="114">+J80*N80</f>
        <v>88570</v>
      </c>
      <c r="Q80" s="15">
        <f t="shared" si="106"/>
        <v>35428000</v>
      </c>
      <c r="S80" s="14">
        <f t="shared" si="107"/>
        <v>1800</v>
      </c>
      <c r="T80" s="15">
        <f t="shared" si="108"/>
        <v>720000</v>
      </c>
      <c r="U80" s="16">
        <f t="shared" ref="U80:U81" si="115">+J80*S80</f>
        <v>93780</v>
      </c>
      <c r="V80" s="15">
        <f t="shared" si="109"/>
        <v>37512000</v>
      </c>
      <c r="X80" s="14">
        <f t="shared" si="112"/>
        <v>1900</v>
      </c>
      <c r="Y80" s="15">
        <f t="shared" si="110"/>
        <v>760000</v>
      </c>
      <c r="Z80" s="15">
        <f t="shared" ref="Z80:Z81" si="116">+J80*X80</f>
        <v>98990</v>
      </c>
      <c r="AA80" s="15">
        <f t="shared" si="111"/>
        <v>39596000</v>
      </c>
      <c r="AC80" s="14"/>
      <c r="AD80" s="15"/>
      <c r="AE80" s="15"/>
      <c r="AF80" s="15"/>
      <c r="AG80" s="22"/>
      <c r="AH80" s="22"/>
      <c r="AI80" s="22"/>
      <c r="AJ80" s="22"/>
    </row>
    <row r="81" spans="2:36" ht="13.8" customHeight="1" x14ac:dyDescent="0.25">
      <c r="B81" s="191"/>
      <c r="C81" s="12">
        <v>528</v>
      </c>
      <c r="D81" s="81" t="s">
        <v>97</v>
      </c>
      <c r="E81" s="12">
        <v>1</v>
      </c>
      <c r="F81" s="86"/>
      <c r="G81" s="12">
        <v>51.6</v>
      </c>
      <c r="H81" s="12"/>
      <c r="I81" s="12"/>
      <c r="J81" s="12">
        <f t="shared" si="104"/>
        <v>51.6</v>
      </c>
      <c r="L81" s="17"/>
      <c r="N81" s="14">
        <v>1700</v>
      </c>
      <c r="O81" s="15">
        <f t="shared" si="105"/>
        <v>680000</v>
      </c>
      <c r="P81" s="16">
        <f t="shared" si="114"/>
        <v>87720</v>
      </c>
      <c r="Q81" s="15">
        <f t="shared" si="106"/>
        <v>35088000</v>
      </c>
      <c r="S81" s="14">
        <f t="shared" si="107"/>
        <v>1800</v>
      </c>
      <c r="T81" s="15">
        <f t="shared" si="108"/>
        <v>720000</v>
      </c>
      <c r="U81" s="16">
        <f t="shared" si="115"/>
        <v>92880</v>
      </c>
      <c r="V81" s="15">
        <f t="shared" si="109"/>
        <v>37152000</v>
      </c>
      <c r="X81" s="14">
        <f t="shared" si="112"/>
        <v>1900</v>
      </c>
      <c r="Y81" s="15">
        <f t="shared" si="110"/>
        <v>760000</v>
      </c>
      <c r="Z81" s="15">
        <f t="shared" si="116"/>
        <v>98040</v>
      </c>
      <c r="AA81" s="15">
        <f t="shared" si="111"/>
        <v>39216000</v>
      </c>
      <c r="AC81" s="14"/>
      <c r="AD81" s="15"/>
      <c r="AE81" s="15"/>
      <c r="AF81" s="15"/>
      <c r="AG81" s="22"/>
      <c r="AH81" s="22"/>
      <c r="AI81" s="22"/>
      <c r="AJ81" s="22"/>
    </row>
    <row r="82" spans="2:36" ht="13.8" customHeight="1" x14ac:dyDescent="0.25">
      <c r="B82" s="191"/>
      <c r="C82" s="12">
        <v>529</v>
      </c>
      <c r="D82" s="81" t="s">
        <v>97</v>
      </c>
      <c r="E82" s="12">
        <v>2</v>
      </c>
      <c r="F82" s="86" t="s">
        <v>8</v>
      </c>
      <c r="G82" s="12">
        <v>87.6</v>
      </c>
      <c r="H82" s="12"/>
      <c r="I82" s="12">
        <v>0</v>
      </c>
      <c r="J82" s="12">
        <f t="shared" si="104"/>
        <v>87.6</v>
      </c>
      <c r="L82" s="17" t="s">
        <v>10</v>
      </c>
      <c r="N82" s="14">
        <v>1700</v>
      </c>
      <c r="O82" s="15">
        <f t="shared" si="105"/>
        <v>680000</v>
      </c>
      <c r="P82" s="16">
        <f>+J82*N82</f>
        <v>148920</v>
      </c>
      <c r="Q82" s="15">
        <f t="shared" si="106"/>
        <v>59568000</v>
      </c>
      <c r="S82" s="14">
        <f t="shared" si="107"/>
        <v>1800</v>
      </c>
      <c r="T82" s="15">
        <f t="shared" si="108"/>
        <v>720000</v>
      </c>
      <c r="U82" s="16">
        <f>+J82*S82</f>
        <v>157680</v>
      </c>
      <c r="V82" s="15">
        <f t="shared" si="109"/>
        <v>63072000</v>
      </c>
      <c r="X82" s="14">
        <f t="shared" si="112"/>
        <v>1900</v>
      </c>
      <c r="Y82" s="15">
        <f t="shared" si="110"/>
        <v>760000</v>
      </c>
      <c r="Z82" s="15">
        <f>+J82*X82</f>
        <v>166440</v>
      </c>
      <c r="AA82" s="15">
        <f t="shared" si="111"/>
        <v>66576000</v>
      </c>
      <c r="AC82" s="14">
        <f t="shared" si="113"/>
        <v>1975</v>
      </c>
      <c r="AD82" s="15">
        <f>AC82*$S$97</f>
        <v>790000</v>
      </c>
      <c r="AE82" s="15">
        <f>G82*AC82+(H82+I82)*AC82/2</f>
        <v>173010</v>
      </c>
      <c r="AF82" s="15">
        <f>AE82*$S$97</f>
        <v>69204000</v>
      </c>
      <c r="AG82" s="192"/>
      <c r="AH82" s="192"/>
      <c r="AI82" s="192"/>
      <c r="AJ82" s="192"/>
    </row>
    <row r="83" spans="2:36" ht="13.8" customHeight="1" x14ac:dyDescent="0.25">
      <c r="B83" s="191"/>
      <c r="C83" s="12">
        <v>530</v>
      </c>
      <c r="D83" s="81" t="s">
        <v>27</v>
      </c>
      <c r="E83" s="12">
        <v>1</v>
      </c>
      <c r="F83" s="86" t="s">
        <v>11</v>
      </c>
      <c r="G83" s="12">
        <v>64.900000000000006</v>
      </c>
      <c r="H83" s="12"/>
      <c r="I83" s="12">
        <v>0</v>
      </c>
      <c r="J83" s="12">
        <f t="shared" si="104"/>
        <v>64.900000000000006</v>
      </c>
      <c r="L83" s="17" t="s">
        <v>10</v>
      </c>
      <c r="N83" s="14">
        <v>1700</v>
      </c>
      <c r="O83" s="15">
        <f t="shared" si="105"/>
        <v>680000</v>
      </c>
      <c r="P83" s="16">
        <f>+J83*N83</f>
        <v>110330.00000000001</v>
      </c>
      <c r="Q83" s="15">
        <f t="shared" si="106"/>
        <v>44132000.000000007</v>
      </c>
      <c r="S83" s="14">
        <f t="shared" si="107"/>
        <v>1800</v>
      </c>
      <c r="T83" s="15">
        <f t="shared" si="108"/>
        <v>720000</v>
      </c>
      <c r="U83" s="16">
        <f>+J83*S83</f>
        <v>116820.00000000001</v>
      </c>
      <c r="V83" s="15">
        <f t="shared" si="109"/>
        <v>46728000.000000007</v>
      </c>
      <c r="X83" s="14">
        <f t="shared" si="112"/>
        <v>1900</v>
      </c>
      <c r="Y83" s="15">
        <f t="shared" si="110"/>
        <v>760000</v>
      </c>
      <c r="Z83" s="15">
        <f>+J83*X83</f>
        <v>123310.00000000001</v>
      </c>
      <c r="AA83" s="15">
        <f t="shared" si="111"/>
        <v>49324000.000000007</v>
      </c>
      <c r="AC83" s="14">
        <f t="shared" si="113"/>
        <v>1975</v>
      </c>
      <c r="AD83" s="15">
        <f>AC83*$S$97</f>
        <v>790000</v>
      </c>
      <c r="AE83" s="15">
        <f>G83*AC83+(H83+I83)*AC83/2</f>
        <v>128177.50000000001</v>
      </c>
      <c r="AF83" s="15">
        <f>AE83*$S$97</f>
        <v>51271000.000000007</v>
      </c>
      <c r="AG83" s="192"/>
      <c r="AH83" s="192"/>
      <c r="AI83" s="192"/>
      <c r="AJ83" s="192"/>
    </row>
    <row r="84" spans="2:36" x14ac:dyDescent="0.25">
      <c r="C84" s="18"/>
      <c r="D84" s="82"/>
      <c r="E84" s="18"/>
      <c r="F84" s="87"/>
      <c r="G84" s="19">
        <f>SUM(G78:G83)</f>
        <v>695.5</v>
      </c>
      <c r="H84" s="19">
        <f>SUM(H78:I83)</f>
        <v>0</v>
      </c>
      <c r="I84" s="19">
        <f>SUM(I78:I83)</f>
        <v>0</v>
      </c>
      <c r="J84" s="19">
        <f>SUM(J78:J83)</f>
        <v>695.5</v>
      </c>
      <c r="N84" s="104">
        <f>+P84/J84</f>
        <v>1331.9554277498203</v>
      </c>
      <c r="O84" s="20"/>
      <c r="P84" s="21">
        <f>SUM(P78:P83)</f>
        <v>926375</v>
      </c>
      <c r="Q84" s="21">
        <f>SUM(Q78:Q83)</f>
        <v>370550000</v>
      </c>
      <c r="S84" s="104">
        <f>+U84/J84</f>
        <v>1431.9554277498203</v>
      </c>
      <c r="T84" s="20"/>
      <c r="U84" s="21">
        <f>SUM(U78:U83)</f>
        <v>995925</v>
      </c>
      <c r="V84" s="21">
        <f>SUM(V78:V83)</f>
        <v>398370000</v>
      </c>
      <c r="X84" s="104">
        <f>+Z84/J84</f>
        <v>1531.9554277498203</v>
      </c>
      <c r="Y84" s="20"/>
      <c r="Z84" s="21">
        <f>SUM(Z78:Z83)</f>
        <v>1065475</v>
      </c>
      <c r="AA84" s="21">
        <f>SUM(AA78:AA83)</f>
        <v>426190000</v>
      </c>
      <c r="AC84" s="2">
        <f t="shared" si="113"/>
        <v>1606.9554277498203</v>
      </c>
      <c r="AD84" s="20">
        <f>AC84*$S$97</f>
        <v>642782.17109992809</v>
      </c>
      <c r="AE84" s="21">
        <f>SUM(AE78:AE83)</f>
        <v>912830</v>
      </c>
      <c r="AF84" s="21">
        <f>SUM(AF78:AF83)</f>
        <v>365132000</v>
      </c>
      <c r="AG84" s="193"/>
      <c r="AH84" s="193"/>
      <c r="AI84" s="193"/>
      <c r="AJ84" s="193"/>
    </row>
    <row r="85" spans="2:36" x14ac:dyDescent="0.25">
      <c r="C85" s="18"/>
      <c r="D85" s="82"/>
      <c r="E85" s="18"/>
      <c r="F85" s="87"/>
      <c r="G85" s="19"/>
      <c r="H85" s="19"/>
      <c r="I85" s="19"/>
      <c r="J85" s="19"/>
      <c r="N85" s="104"/>
      <c r="O85" s="20"/>
      <c r="P85" s="21"/>
      <c r="Q85" s="21"/>
      <c r="S85" s="104"/>
      <c r="T85" s="20"/>
      <c r="U85" s="21"/>
      <c r="V85" s="21"/>
      <c r="X85" s="104"/>
      <c r="Y85" s="20"/>
      <c r="Z85" s="21"/>
      <c r="AA85" s="21"/>
      <c r="AC85" s="2"/>
      <c r="AD85" s="20"/>
      <c r="AE85" s="21"/>
      <c r="AF85" s="21"/>
      <c r="AG85" s="2"/>
      <c r="AH85" s="2"/>
      <c r="AI85" s="2"/>
      <c r="AJ85" s="2"/>
    </row>
    <row r="86" spans="2:36" ht="13.8" customHeight="1" x14ac:dyDescent="0.25">
      <c r="B86" s="191">
        <v>10</v>
      </c>
      <c r="C86" s="12">
        <v>531</v>
      </c>
      <c r="D86" s="81" t="s">
        <v>43</v>
      </c>
      <c r="E86" s="12">
        <v>3</v>
      </c>
      <c r="F86" s="86" t="s">
        <v>11</v>
      </c>
      <c r="G86" s="12">
        <v>200</v>
      </c>
      <c r="H86" s="12"/>
      <c r="I86" s="12">
        <v>0</v>
      </c>
      <c r="J86" s="12">
        <f t="shared" ref="J86:J90" si="117">G86+H86</f>
        <v>200</v>
      </c>
      <c r="L86" s="13" t="s">
        <v>9</v>
      </c>
      <c r="N86" s="14">
        <v>1600</v>
      </c>
      <c r="O86" s="15">
        <f>N86*$S$97</f>
        <v>640000</v>
      </c>
      <c r="P86" s="16">
        <f>+J86*N86</f>
        <v>320000</v>
      </c>
      <c r="Q86" s="15">
        <f>P86*$S$97</f>
        <v>128000000</v>
      </c>
      <c r="S86" s="14">
        <f t="shared" ref="S86:S90" si="118">N86+100</f>
        <v>1700</v>
      </c>
      <c r="T86" s="15">
        <f>S86*$S$97</f>
        <v>680000</v>
      </c>
      <c r="U86" s="16">
        <f>+J86*S86</f>
        <v>340000</v>
      </c>
      <c r="V86" s="15">
        <f>U86*$S$97</f>
        <v>136000000</v>
      </c>
      <c r="X86" s="14">
        <f>+S86+100</f>
        <v>1800</v>
      </c>
      <c r="Y86" s="15">
        <f>X86*$S$97</f>
        <v>720000</v>
      </c>
      <c r="Z86" s="15">
        <f>+J86*X86</f>
        <v>360000</v>
      </c>
      <c r="AA86" s="15">
        <f>Z86*$S$97</f>
        <v>144000000</v>
      </c>
      <c r="AC86" s="14">
        <f>X86+75</f>
        <v>1875</v>
      </c>
      <c r="AD86" s="15">
        <f>AC86*$S$97</f>
        <v>750000</v>
      </c>
      <c r="AE86" s="15">
        <f>G86*AC86+(H86+I86)*AC86/2</f>
        <v>375000</v>
      </c>
      <c r="AF86" s="15">
        <f>AE86*$S$97</f>
        <v>150000000</v>
      </c>
      <c r="AG86" s="192"/>
      <c r="AH86" s="192"/>
      <c r="AI86" s="192"/>
      <c r="AJ86" s="192"/>
    </row>
    <row r="87" spans="2:36" ht="13.8" customHeight="1" x14ac:dyDescent="0.25">
      <c r="B87" s="191"/>
      <c r="C87" s="12">
        <v>532</v>
      </c>
      <c r="D87" s="81" t="s">
        <v>96</v>
      </c>
      <c r="E87" s="12">
        <v>1</v>
      </c>
      <c r="F87" s="86" t="s">
        <v>8</v>
      </c>
      <c r="G87" s="12">
        <v>52.1</v>
      </c>
      <c r="H87" s="12"/>
      <c r="I87" s="12">
        <v>0</v>
      </c>
      <c r="J87" s="12">
        <f t="shared" si="117"/>
        <v>52.1</v>
      </c>
      <c r="L87" s="17" t="s">
        <v>10</v>
      </c>
      <c r="N87" s="14">
        <v>1750</v>
      </c>
      <c r="O87" s="15">
        <f>N87*$S$97</f>
        <v>700000</v>
      </c>
      <c r="P87" s="16">
        <f>+J87*N87</f>
        <v>91175</v>
      </c>
      <c r="Q87" s="15">
        <f>P87*$S$97</f>
        <v>36470000</v>
      </c>
      <c r="S87" s="14">
        <f t="shared" si="118"/>
        <v>1850</v>
      </c>
      <c r="T87" s="15">
        <f>S87*$S$97</f>
        <v>740000</v>
      </c>
      <c r="U87" s="16">
        <f>+J87*S87</f>
        <v>96385</v>
      </c>
      <c r="V87" s="15">
        <f>U87*$S$97</f>
        <v>38554000</v>
      </c>
      <c r="X87" s="14">
        <f t="shared" ref="X87:X90" si="119">+S87+100</f>
        <v>1950</v>
      </c>
      <c r="Y87" s="15">
        <f>X87*$S$97</f>
        <v>780000</v>
      </c>
      <c r="Z87" s="15">
        <f>+J87*X87</f>
        <v>101595</v>
      </c>
      <c r="AA87" s="15">
        <f>Z87*$S$97</f>
        <v>40638000</v>
      </c>
      <c r="AC87" s="14">
        <f t="shared" ref="AC87" si="120">X87+75</f>
        <v>2025</v>
      </c>
      <c r="AD87" s="15">
        <f>AC87*$S$97</f>
        <v>810000</v>
      </c>
      <c r="AE87" s="15">
        <f>G87*AC87+(H87+I87)*AC87/2</f>
        <v>105502.5</v>
      </c>
      <c r="AF87" s="15">
        <f>AE87*$S$97</f>
        <v>42201000</v>
      </c>
      <c r="AG87" s="192"/>
      <c r="AH87" s="192"/>
      <c r="AI87" s="192"/>
      <c r="AJ87" s="192"/>
    </row>
    <row r="88" spans="2:36" ht="13.8" customHeight="1" x14ac:dyDescent="0.25">
      <c r="B88" s="191"/>
      <c r="C88" s="12">
        <v>533</v>
      </c>
      <c r="D88" s="81" t="s">
        <v>96</v>
      </c>
      <c r="E88" s="12">
        <v>1</v>
      </c>
      <c r="F88" s="86"/>
      <c r="G88" s="12">
        <v>51.6</v>
      </c>
      <c r="H88" s="12"/>
      <c r="I88" s="12"/>
      <c r="J88" s="12">
        <f t="shared" si="117"/>
        <v>51.6</v>
      </c>
      <c r="L88" s="17"/>
      <c r="N88" s="14">
        <v>1750</v>
      </c>
      <c r="O88" s="15">
        <f>N88*$S$97</f>
        <v>700000</v>
      </c>
      <c r="P88" s="16">
        <f t="shared" ref="P88:P89" si="121">+J88*N88</f>
        <v>90300</v>
      </c>
      <c r="Q88" s="15">
        <f>P88*$S$97</f>
        <v>36120000</v>
      </c>
      <c r="S88" s="14">
        <f t="shared" si="118"/>
        <v>1850</v>
      </c>
      <c r="T88" s="15">
        <f>S88*$S$97</f>
        <v>740000</v>
      </c>
      <c r="U88" s="16">
        <f t="shared" ref="U88:U89" si="122">+J88*S88</f>
        <v>95460</v>
      </c>
      <c r="V88" s="15">
        <f>U88*$S$97</f>
        <v>38184000</v>
      </c>
      <c r="X88" s="14">
        <f t="shared" si="119"/>
        <v>1950</v>
      </c>
      <c r="Y88" s="15">
        <f>X88*$S$97</f>
        <v>780000</v>
      </c>
      <c r="Z88" s="15">
        <f t="shared" ref="Z88:Z89" si="123">+J88*X88</f>
        <v>100620</v>
      </c>
      <c r="AA88" s="15">
        <f>Z88*$S$97</f>
        <v>40248000</v>
      </c>
      <c r="AC88" s="14"/>
      <c r="AD88" s="15"/>
      <c r="AE88" s="15"/>
      <c r="AF88" s="15"/>
      <c r="AG88" s="22"/>
      <c r="AH88" s="22"/>
      <c r="AI88" s="22"/>
      <c r="AJ88" s="22"/>
    </row>
    <row r="89" spans="2:36" ht="13.8" customHeight="1" x14ac:dyDescent="0.25">
      <c r="B89" s="191"/>
      <c r="C89" s="12">
        <v>534</v>
      </c>
      <c r="D89" s="81" t="s">
        <v>93</v>
      </c>
      <c r="E89" s="12">
        <v>2</v>
      </c>
      <c r="F89" s="86"/>
      <c r="G89" s="12">
        <v>87.6</v>
      </c>
      <c r="H89" s="12"/>
      <c r="I89" s="12"/>
      <c r="J89" s="12">
        <f t="shared" si="117"/>
        <v>87.6</v>
      </c>
      <c r="L89" s="17"/>
      <c r="N89" s="14">
        <v>1750</v>
      </c>
      <c r="O89" s="15">
        <f>N89*$S$97</f>
        <v>700000</v>
      </c>
      <c r="P89" s="16">
        <f t="shared" si="121"/>
        <v>153300</v>
      </c>
      <c r="Q89" s="15">
        <f>P89*$S$97</f>
        <v>61320000</v>
      </c>
      <c r="S89" s="14">
        <f t="shared" si="118"/>
        <v>1850</v>
      </c>
      <c r="T89" s="15">
        <f>S89*$S$97</f>
        <v>740000</v>
      </c>
      <c r="U89" s="16">
        <f t="shared" si="122"/>
        <v>162060</v>
      </c>
      <c r="V89" s="15">
        <f>U89*$S$97</f>
        <v>64824000</v>
      </c>
      <c r="X89" s="14">
        <f t="shared" si="119"/>
        <v>1950</v>
      </c>
      <c r="Y89" s="15">
        <f>X89*$S$97</f>
        <v>780000</v>
      </c>
      <c r="Z89" s="15">
        <f t="shared" si="123"/>
        <v>170820</v>
      </c>
      <c r="AA89" s="15">
        <f>Z89*$S$97</f>
        <v>68328000</v>
      </c>
      <c r="AC89" s="14"/>
      <c r="AD89" s="15"/>
      <c r="AE89" s="15"/>
      <c r="AF89" s="15"/>
      <c r="AG89" s="22"/>
      <c r="AH89" s="22"/>
      <c r="AI89" s="22"/>
      <c r="AJ89" s="22"/>
    </row>
    <row r="90" spans="2:36" ht="13.8" customHeight="1" x14ac:dyDescent="0.25">
      <c r="B90" s="191"/>
      <c r="C90" s="12">
        <v>535</v>
      </c>
      <c r="D90" s="81" t="s">
        <v>93</v>
      </c>
      <c r="E90" s="12">
        <v>1</v>
      </c>
      <c r="F90" s="86" t="s">
        <v>8</v>
      </c>
      <c r="G90" s="12">
        <v>64.900000000000006</v>
      </c>
      <c r="H90" s="12"/>
      <c r="I90" s="12">
        <v>0</v>
      </c>
      <c r="J90" s="12">
        <f t="shared" si="117"/>
        <v>64.900000000000006</v>
      </c>
      <c r="L90" s="17" t="s">
        <v>10</v>
      </c>
      <c r="N90" s="14">
        <v>1750</v>
      </c>
      <c r="O90" s="15">
        <f>N90*$S$97</f>
        <v>700000</v>
      </c>
      <c r="P90" s="16">
        <f>+J90*N90</f>
        <v>113575.00000000001</v>
      </c>
      <c r="Q90" s="15">
        <f>P90*$S$97</f>
        <v>45430000.000000007</v>
      </c>
      <c r="S90" s="14">
        <f t="shared" si="118"/>
        <v>1850</v>
      </c>
      <c r="T90" s="15">
        <f>S90*$S$97</f>
        <v>740000</v>
      </c>
      <c r="U90" s="16">
        <f>+J90*S90</f>
        <v>120065.00000000001</v>
      </c>
      <c r="V90" s="15">
        <f>U90*$S$97</f>
        <v>48026000.000000007</v>
      </c>
      <c r="X90" s="14">
        <f t="shared" si="119"/>
        <v>1950</v>
      </c>
      <c r="Y90" s="15">
        <f>X90*$S$97</f>
        <v>780000</v>
      </c>
      <c r="Z90" s="15">
        <f>+J90*X90</f>
        <v>126555.00000000001</v>
      </c>
      <c r="AA90" s="15">
        <f>Z90*$S$97</f>
        <v>50622000.000000007</v>
      </c>
      <c r="AC90" s="14">
        <f t="shared" ref="AC90:AC91" si="124">X90+75</f>
        <v>2025</v>
      </c>
      <c r="AD90" s="15">
        <f>AC90*$S$97</f>
        <v>810000</v>
      </c>
      <c r="AE90" s="15">
        <f>G90*AC90+(H90+I90)*AC90/2</f>
        <v>131422.5</v>
      </c>
      <c r="AF90" s="15">
        <f>AE90*$S$97</f>
        <v>52569000</v>
      </c>
      <c r="AG90" s="192"/>
      <c r="AH90" s="192"/>
      <c r="AI90" s="192"/>
      <c r="AJ90" s="192"/>
    </row>
    <row r="91" spans="2:36" x14ac:dyDescent="0.25">
      <c r="C91" s="18"/>
      <c r="D91" s="82"/>
      <c r="E91" s="18"/>
      <c r="F91" s="87"/>
      <c r="G91" s="19">
        <f>SUM(G86:G90)</f>
        <v>456.19999999999993</v>
      </c>
      <c r="H91" s="19">
        <f>SUM(H86:I90)</f>
        <v>0</v>
      </c>
      <c r="I91" s="19">
        <f>SUM(I86:I90)</f>
        <v>0</v>
      </c>
      <c r="J91" s="19">
        <f>SUM(J86:J90)</f>
        <v>456.19999999999993</v>
      </c>
      <c r="N91" s="104">
        <f>+P91/J91</f>
        <v>1684.2393686979397</v>
      </c>
      <c r="O91" s="20"/>
      <c r="P91" s="21">
        <f>SUM(P86:P90)</f>
        <v>768350</v>
      </c>
      <c r="Q91" s="21">
        <f>SUM(Q86:Q90)</f>
        <v>307340000</v>
      </c>
      <c r="S91" s="104">
        <f>+U91/J91</f>
        <v>1784.2393686979397</v>
      </c>
      <c r="T91" s="20"/>
      <c r="U91" s="21">
        <f>SUM(U86:U90)</f>
        <v>813970</v>
      </c>
      <c r="V91" s="21">
        <f>SUM(V86:V90)</f>
        <v>325588000</v>
      </c>
      <c r="X91" s="104">
        <f>+Z91/J91</f>
        <v>1884.2393686979399</v>
      </c>
      <c r="Y91" s="20"/>
      <c r="Z91" s="21">
        <f>SUM(Z86:Z90)</f>
        <v>859590</v>
      </c>
      <c r="AA91" s="21">
        <f>SUM(AA86:AA90)</f>
        <v>343836000</v>
      </c>
      <c r="AC91" s="2">
        <f t="shared" si="124"/>
        <v>1959.2393686979399</v>
      </c>
      <c r="AD91" s="20">
        <f>AC91*$S$97</f>
        <v>783695.74747917592</v>
      </c>
      <c r="AE91" s="21">
        <f>SUM(AE86:AE90)</f>
        <v>611925</v>
      </c>
      <c r="AF91" s="21">
        <f>SUM(AF86:AF90)</f>
        <v>244770000</v>
      </c>
      <c r="AG91" s="193"/>
      <c r="AH91" s="193"/>
      <c r="AI91" s="193"/>
      <c r="AJ91" s="193"/>
    </row>
    <row r="92" spans="2:36" x14ac:dyDescent="0.25">
      <c r="C92" s="18"/>
      <c r="D92" s="82"/>
      <c r="E92" s="18"/>
      <c r="F92" s="87"/>
      <c r="H92" s="19"/>
      <c r="I92" s="19"/>
      <c r="J92" s="19"/>
      <c r="N92" s="104"/>
      <c r="O92" s="20"/>
      <c r="P92" s="21"/>
      <c r="Q92" s="21"/>
      <c r="S92" s="104"/>
      <c r="T92" s="20"/>
      <c r="U92" s="21"/>
      <c r="V92" s="21"/>
      <c r="X92" s="104"/>
      <c r="Y92" s="20"/>
      <c r="Z92" s="21"/>
      <c r="AA92" s="21"/>
      <c r="AC92" s="2"/>
      <c r="AD92" s="20"/>
      <c r="AE92" s="21"/>
      <c r="AF92" s="21"/>
      <c r="AG92" s="2"/>
      <c r="AH92" s="2"/>
      <c r="AI92" s="2"/>
      <c r="AJ92" s="2"/>
    </row>
    <row r="93" spans="2:36" x14ac:dyDescent="0.25">
      <c r="B93" s="23" t="s">
        <v>44</v>
      </c>
      <c r="C93" s="57">
        <v>67</v>
      </c>
      <c r="D93" s="24"/>
      <c r="E93" s="24"/>
      <c r="F93" s="24"/>
      <c r="G93" s="57">
        <f>+G13+G22+G31+G40+G49+G58+G67+G76+G84+G91</f>
        <v>4722.9000000000005</v>
      </c>
      <c r="H93" s="57">
        <f t="shared" ref="H93:J93" si="125">+H13+H22+H31+H40+H49+H58+H67+H76+H84+H91</f>
        <v>0</v>
      </c>
      <c r="I93" s="57">
        <f t="shared" si="125"/>
        <v>0</v>
      </c>
      <c r="J93" s="57">
        <f t="shared" si="125"/>
        <v>4722.9000000000005</v>
      </c>
      <c r="K93" s="36" t="e">
        <f>+K13+#REF!+#REF!+#REF!+#REF!+#REF!+#REF!+#REF!+#REF!</f>
        <v>#REF!</v>
      </c>
      <c r="L93" s="25" t="e">
        <f>+L13+#REF!+#REF!+#REF!+#REF!+#REF!+#REF!+#REF!+#REF!</f>
        <v>#REF!</v>
      </c>
      <c r="M93" s="25" t="e">
        <f>+M13+#REF!+#REF!+#REF!+#REF!+#REF!+#REF!+#REF!+#REF!</f>
        <v>#REF!</v>
      </c>
      <c r="N93" s="25">
        <f>+P93/J93</f>
        <v>1524.6067035084375</v>
      </c>
      <c r="O93" s="25">
        <f>+Q93/J93</f>
        <v>609842.681403375</v>
      </c>
      <c r="P93" s="57">
        <f>+P13+P22+P31+P40+P49+P58+P67+P76+P84+P91</f>
        <v>7200565</v>
      </c>
      <c r="Q93" s="57">
        <f>+Q13+Q22+Q31+Q40+Q49+Q58+Q67+Q76+Q84+Q91</f>
        <v>2880226000</v>
      </c>
      <c r="R93" s="36" t="e">
        <f>+R13+#REF!+#REF!+#REF!+#REF!+#REF!+#REF!+#REF!+#REF!</f>
        <v>#REF!</v>
      </c>
      <c r="S93" s="58">
        <f>+U93/J93</f>
        <v>1624.6067035084375</v>
      </c>
      <c r="T93" s="25">
        <f>+V93/J93</f>
        <v>649842.681403375</v>
      </c>
      <c r="U93" s="58">
        <f>+U13+U22+U31+U40+U49+U58+U67+U76+U84+U91</f>
        <v>7672855</v>
      </c>
      <c r="V93" s="58">
        <f>+V13+V22+V31+V40+V49+V58+V67+V76+V84+V91</f>
        <v>3069142000</v>
      </c>
      <c r="W93" s="36" t="e">
        <f>+W13+#REF!+#REF!+#REF!+#REF!+#REF!+#REF!+#REF!+#REF!</f>
        <v>#REF!</v>
      </c>
      <c r="X93" s="25">
        <f>+Z93/J93</f>
        <v>1724.6067035084375</v>
      </c>
      <c r="Y93" s="25">
        <f>+AA93/J93</f>
        <v>689842.681403375</v>
      </c>
      <c r="Z93" s="57">
        <f>+Z13+Z22+Z31+Z40+Z49+Z58+Z67+Z76+Z84+Z91</f>
        <v>8145145</v>
      </c>
      <c r="AA93" s="57">
        <f>+AA13+AA22+AA31+AA40+AA49+AA58+AA67+AA76+AA84+AA91</f>
        <v>3258058000</v>
      </c>
      <c r="AC93" s="26" t="e">
        <f>+AE93/J93</f>
        <v>#REF!</v>
      </c>
      <c r="AD93" s="27" t="e">
        <f>+AF93/J93</f>
        <v>#REF!</v>
      </c>
      <c r="AE93" s="28" t="e">
        <f>AE13+#REF!+#REF!+#REF!+#REF!+#REF!+#REF!+#REF!+#REF!+#REF!+#REF!+#REF!+#REF!+#REF!</f>
        <v>#REF!</v>
      </c>
      <c r="AF93" s="28" t="e">
        <f>AF13+#REF!+#REF!+#REF!+#REF!+#REF!+#REF!+#REF!+#REF!+#REF!+#REF!+#REF!+#REF!+#REF!</f>
        <v>#REF!</v>
      </c>
      <c r="AG93" s="193"/>
      <c r="AH93" s="193"/>
      <c r="AI93" s="193"/>
      <c r="AJ93" s="193"/>
    </row>
    <row r="94" spans="2:36" x14ac:dyDescent="0.25">
      <c r="N94" s="198">
        <v>0.35</v>
      </c>
      <c r="O94" s="199"/>
      <c r="P94" s="199"/>
      <c r="Q94" s="199"/>
      <c r="S94" s="198">
        <v>0.5</v>
      </c>
      <c r="T94" s="199"/>
      <c r="U94" s="199"/>
      <c r="V94" s="199"/>
      <c r="X94" s="198">
        <v>0.15</v>
      </c>
      <c r="Y94" s="199"/>
      <c r="Z94" s="199"/>
      <c r="AA94" s="199"/>
      <c r="AC94" s="198">
        <v>0.15</v>
      </c>
      <c r="AD94" s="198"/>
      <c r="AE94" s="198"/>
      <c r="AF94" s="198"/>
      <c r="AG94" s="193"/>
      <c r="AH94" s="193"/>
      <c r="AI94" s="193"/>
      <c r="AJ94" s="193"/>
    </row>
    <row r="95" spans="2:36" x14ac:dyDescent="0.25">
      <c r="B95" s="37"/>
      <c r="C95" s="38"/>
      <c r="D95" s="38"/>
      <c r="E95" s="37"/>
      <c r="F95" s="38"/>
      <c r="H95" s="39"/>
      <c r="J95" s="29"/>
      <c r="N95" s="30"/>
      <c r="AG95" s="193"/>
      <c r="AH95" s="193"/>
      <c r="AI95" s="193"/>
      <c r="AJ95" s="193"/>
    </row>
    <row r="96" spans="2:36" ht="14.4" customHeight="1" x14ac:dyDescent="0.25">
      <c r="B96" s="40"/>
      <c r="E96" s="41"/>
      <c r="F96" s="42"/>
      <c r="N96" s="60" t="s">
        <v>45</v>
      </c>
      <c r="O96" s="60"/>
      <c r="P96" s="61">
        <f>P93*N94+U93*S94+Z93*X94</f>
        <v>7578397</v>
      </c>
      <c r="S96" s="106" t="s">
        <v>69</v>
      </c>
      <c r="AG96" s="193"/>
      <c r="AH96" s="193"/>
      <c r="AI96" s="193"/>
      <c r="AJ96" s="193"/>
    </row>
    <row r="97" spans="2:36" ht="13.95" customHeight="1" x14ac:dyDescent="0.25">
      <c r="B97" s="40"/>
      <c r="E97" s="41"/>
      <c r="F97" s="42"/>
      <c r="N97" s="60" t="s">
        <v>46</v>
      </c>
      <c r="O97" s="61"/>
      <c r="P97" s="61">
        <f>P96/J93</f>
        <v>1604.6067035084375</v>
      </c>
      <c r="S97" s="31">
        <v>400</v>
      </c>
      <c r="AG97" s="193"/>
      <c r="AH97" s="193"/>
      <c r="AI97" s="193"/>
      <c r="AJ97" s="193"/>
    </row>
    <row r="98" spans="2:36" ht="15.05" customHeight="1" x14ac:dyDescent="0.25">
      <c r="B98" s="40"/>
      <c r="E98" s="41"/>
      <c r="F98" s="42"/>
      <c r="N98" s="4"/>
      <c r="P98" s="30"/>
      <c r="AG98" s="193"/>
      <c r="AH98" s="193"/>
      <c r="AI98" s="193"/>
      <c r="AJ98" s="193"/>
    </row>
    <row r="99" spans="2:36" ht="13.95" customHeight="1" x14ac:dyDescent="0.25">
      <c r="B99" s="40"/>
      <c r="E99" s="41"/>
      <c r="F99" s="42"/>
      <c r="N99" s="197" t="s">
        <v>47</v>
      </c>
      <c r="O99" s="197"/>
      <c r="P99" s="59">
        <f>+P96-J93*50</f>
        <v>7342252</v>
      </c>
      <c r="AG99" s="193"/>
      <c r="AH99" s="193"/>
      <c r="AI99" s="193"/>
      <c r="AJ99" s="193"/>
    </row>
    <row r="100" spans="2:36" ht="13.95" customHeight="1" x14ac:dyDescent="0.25">
      <c r="B100" s="40"/>
      <c r="E100" s="41"/>
      <c r="F100" s="42"/>
      <c r="N100" s="197"/>
      <c r="O100" s="197"/>
      <c r="P100" s="60"/>
      <c r="AG100" s="193"/>
      <c r="AH100" s="193"/>
      <c r="AI100" s="193"/>
      <c r="AJ100" s="193"/>
    </row>
    <row r="101" spans="2:36" ht="13.95" customHeight="1" x14ac:dyDescent="0.25">
      <c r="B101" s="40"/>
      <c r="E101" s="41"/>
      <c r="F101" s="42"/>
      <c r="N101" s="60" t="s">
        <v>46</v>
      </c>
      <c r="O101" s="61"/>
      <c r="P101" s="61">
        <f>+P99/J93</f>
        <v>1554.6067035084375</v>
      </c>
      <c r="AG101" s="193"/>
      <c r="AH101" s="193"/>
      <c r="AI101" s="193"/>
      <c r="AJ101" s="193"/>
    </row>
    <row r="102" spans="2:36" ht="14.4" customHeight="1" x14ac:dyDescent="0.25">
      <c r="B102" s="40"/>
      <c r="E102" s="41"/>
      <c r="F102" s="42"/>
      <c r="G102" s="43"/>
      <c r="H102" s="196"/>
      <c r="N102" s="4"/>
      <c r="P102" s="1"/>
      <c r="AG102" s="193"/>
      <c r="AH102" s="193"/>
      <c r="AI102" s="193"/>
      <c r="AJ102" s="193"/>
    </row>
    <row r="103" spans="2:36" ht="13.95" customHeight="1" x14ac:dyDescent="0.25">
      <c r="B103" s="40"/>
      <c r="E103" s="41"/>
      <c r="F103" s="42"/>
      <c r="G103" s="194"/>
      <c r="H103" s="196"/>
      <c r="N103" s="95" t="s">
        <v>48</v>
      </c>
      <c r="O103" s="95"/>
      <c r="P103" s="96">
        <f>+Q93*N94+V93*S94+AA93*X94</f>
        <v>3031358800</v>
      </c>
      <c r="AG103" s="193"/>
      <c r="AH103" s="193"/>
      <c r="AI103" s="193"/>
      <c r="AJ103" s="193"/>
    </row>
    <row r="104" spans="2:36" ht="13.95" customHeight="1" x14ac:dyDescent="0.25">
      <c r="B104" s="40"/>
      <c r="E104" s="41"/>
      <c r="F104" s="42"/>
      <c r="G104" s="194"/>
      <c r="H104" s="196"/>
      <c r="N104" s="95" t="s">
        <v>49</v>
      </c>
      <c r="O104" s="96"/>
      <c r="P104" s="96">
        <f>P103/J93</f>
        <v>641842.681403375</v>
      </c>
      <c r="AG104" s="193"/>
      <c r="AH104" s="193"/>
      <c r="AI104" s="193"/>
      <c r="AJ104" s="193"/>
    </row>
    <row r="105" spans="2:36" ht="13.95" customHeight="1" x14ac:dyDescent="0.25">
      <c r="B105" s="40"/>
      <c r="E105" s="41"/>
      <c r="F105" s="42"/>
      <c r="G105" s="194"/>
      <c r="H105" s="196"/>
      <c r="N105" s="4"/>
      <c r="P105" s="30"/>
      <c r="AG105" s="193"/>
      <c r="AH105" s="193"/>
      <c r="AI105" s="193"/>
      <c r="AJ105" s="193"/>
    </row>
    <row r="106" spans="2:36" x14ac:dyDescent="0.25">
      <c r="B106" s="44"/>
      <c r="C106" s="38"/>
      <c r="D106" s="38"/>
      <c r="E106" s="45"/>
      <c r="F106" s="46"/>
      <c r="N106" s="195" t="s">
        <v>47</v>
      </c>
      <c r="O106" s="195"/>
      <c r="P106" s="97">
        <f>+P103-J93*20000</f>
        <v>2936900800</v>
      </c>
      <c r="AG106" s="193"/>
      <c r="AH106" s="193"/>
      <c r="AI106" s="193"/>
      <c r="AJ106" s="193"/>
    </row>
    <row r="107" spans="2:36" x14ac:dyDescent="0.25">
      <c r="F107" s="2"/>
      <c r="N107" s="195"/>
      <c r="O107" s="195"/>
      <c r="P107" s="95"/>
      <c r="AG107" s="193"/>
      <c r="AH107" s="193"/>
      <c r="AI107" s="193"/>
      <c r="AJ107" s="193"/>
    </row>
    <row r="108" spans="2:36" x14ac:dyDescent="0.25">
      <c r="N108" s="95" t="s">
        <v>49</v>
      </c>
      <c r="O108" s="96"/>
      <c r="P108" s="96">
        <f>+P106/J93</f>
        <v>621842.681403375</v>
      </c>
      <c r="AG108" s="193"/>
      <c r="AH108" s="193"/>
      <c r="AI108" s="193"/>
      <c r="AJ108" s="193"/>
    </row>
    <row r="109" spans="2:36" x14ac:dyDescent="0.25">
      <c r="B109" s="37"/>
      <c r="C109" s="37"/>
      <c r="D109" s="37"/>
      <c r="E109" s="37"/>
      <c r="F109" s="47"/>
      <c r="G109" s="38"/>
      <c r="H109" s="47"/>
      <c r="AG109" s="193"/>
      <c r="AH109" s="193"/>
      <c r="AI109" s="193"/>
      <c r="AJ109" s="193"/>
    </row>
    <row r="110" spans="2:36" x14ac:dyDescent="0.25">
      <c r="B110" s="48"/>
      <c r="C110" s="49"/>
      <c r="D110" s="49"/>
      <c r="E110" s="49"/>
      <c r="F110" s="49"/>
      <c r="G110" s="49"/>
      <c r="H110" s="50"/>
      <c r="AG110" s="193"/>
      <c r="AH110" s="193"/>
      <c r="AI110" s="193"/>
      <c r="AJ110" s="193"/>
    </row>
    <row r="111" spans="2:36" x14ac:dyDescent="0.25">
      <c r="B111" s="48"/>
      <c r="C111" s="49"/>
      <c r="D111" s="49"/>
      <c r="E111" s="49"/>
      <c r="F111" s="49"/>
      <c r="G111" s="49"/>
      <c r="H111" s="50"/>
      <c r="AG111" s="193"/>
      <c r="AH111" s="193"/>
      <c r="AI111" s="193"/>
      <c r="AJ111" s="193"/>
    </row>
    <row r="112" spans="2:36" x14ac:dyDescent="0.25">
      <c r="B112" s="51"/>
      <c r="C112" s="35"/>
      <c r="D112" s="35"/>
      <c r="E112" s="35"/>
      <c r="F112" s="52"/>
      <c r="G112" s="52"/>
      <c r="H112" s="53"/>
      <c r="AG112" s="193"/>
      <c r="AH112" s="193"/>
      <c r="AI112" s="193"/>
      <c r="AJ112" s="193"/>
    </row>
    <row r="113" spans="2:36" x14ac:dyDescent="0.25">
      <c r="B113" s="51"/>
      <c r="C113" s="35"/>
      <c r="D113" s="35"/>
      <c r="E113" s="35"/>
      <c r="F113" s="52"/>
      <c r="G113" s="52"/>
      <c r="H113" s="53"/>
      <c r="AG113" s="193"/>
      <c r="AH113" s="193"/>
      <c r="AI113" s="193"/>
      <c r="AJ113" s="193"/>
    </row>
    <row r="114" spans="2:36" x14ac:dyDescent="0.25">
      <c r="AG114" s="193"/>
      <c r="AH114" s="193"/>
      <c r="AI114" s="193"/>
      <c r="AJ114" s="193"/>
    </row>
    <row r="115" spans="2:36" x14ac:dyDescent="0.25">
      <c r="AG115" s="193"/>
      <c r="AH115" s="193"/>
      <c r="AI115" s="193"/>
      <c r="AJ115" s="193"/>
    </row>
    <row r="116" spans="2:36" s="2" customFormat="1" x14ac:dyDescent="0.25">
      <c r="B116" s="54"/>
      <c r="C116" s="55"/>
      <c r="D116" s="55"/>
      <c r="E116" s="38"/>
      <c r="F116" s="38"/>
      <c r="G116" s="38"/>
      <c r="H116" s="38"/>
      <c r="K116" s="1"/>
      <c r="M116" s="1"/>
      <c r="N116" s="1"/>
      <c r="O116" s="4"/>
      <c r="P116" s="4"/>
      <c r="Q116" s="1"/>
      <c r="R116" s="1"/>
      <c r="S116" s="1"/>
      <c r="T116" s="4"/>
      <c r="U116" s="1"/>
      <c r="V116" s="1"/>
      <c r="W116" s="1"/>
      <c r="X116" s="1"/>
      <c r="Y116" s="4"/>
      <c r="Z116" s="1"/>
      <c r="AA116" s="1"/>
      <c r="AB116" s="1"/>
      <c r="AC116" s="1"/>
      <c r="AD116" s="4"/>
      <c r="AE116" s="1"/>
      <c r="AF116" s="1"/>
      <c r="AG116" s="1"/>
      <c r="AH116" s="1"/>
      <c r="AI116" s="1"/>
      <c r="AJ116" s="1"/>
    </row>
    <row r="117" spans="2:36" s="2" customFormat="1" x14ac:dyDescent="0.25">
      <c r="B117" s="1"/>
      <c r="F117" s="49"/>
      <c r="G117" s="49"/>
      <c r="H117" s="49"/>
      <c r="K117" s="1"/>
      <c r="M117" s="1"/>
      <c r="N117" s="1"/>
      <c r="O117" s="4"/>
      <c r="P117" s="4"/>
      <c r="Q117" s="1"/>
      <c r="R117" s="1"/>
      <c r="S117" s="1"/>
      <c r="T117" s="4"/>
      <c r="U117" s="1"/>
      <c r="V117" s="1"/>
      <c r="W117" s="1"/>
      <c r="X117" s="1"/>
      <c r="Y117" s="4"/>
      <c r="Z117" s="1"/>
      <c r="AA117" s="1"/>
      <c r="AB117" s="1"/>
      <c r="AC117" s="1"/>
      <c r="AD117" s="4"/>
      <c r="AE117" s="1"/>
      <c r="AF117" s="1"/>
      <c r="AG117" s="1"/>
      <c r="AH117" s="1"/>
      <c r="AI117" s="1"/>
      <c r="AJ117" s="1"/>
    </row>
    <row r="118" spans="2:36" s="2" customFormat="1" x14ac:dyDescent="0.25">
      <c r="B118" s="1"/>
      <c r="F118" s="49"/>
      <c r="G118" s="49"/>
      <c r="H118" s="49"/>
      <c r="K118" s="1"/>
      <c r="M118" s="1"/>
      <c r="N118" s="1"/>
      <c r="O118" s="4"/>
      <c r="P118" s="4"/>
      <c r="Q118" s="1"/>
      <c r="R118" s="1"/>
      <c r="S118" s="1"/>
      <c r="T118" s="4"/>
      <c r="U118" s="1"/>
      <c r="V118" s="1"/>
      <c r="W118" s="1"/>
      <c r="X118" s="1"/>
      <c r="Y118" s="4"/>
      <c r="Z118" s="1"/>
      <c r="AA118" s="1"/>
      <c r="AB118" s="1"/>
      <c r="AC118" s="1"/>
      <c r="AD118" s="4"/>
      <c r="AE118" s="1"/>
      <c r="AF118" s="1"/>
      <c r="AG118" s="1"/>
      <c r="AH118" s="1"/>
      <c r="AI118" s="1"/>
      <c r="AJ118" s="1"/>
    </row>
    <row r="119" spans="2:36" s="2" customFormat="1" x14ac:dyDescent="0.25">
      <c r="B119" s="1"/>
      <c r="E119" s="56"/>
      <c r="F119" s="56"/>
      <c r="G119" s="56"/>
      <c r="H119" s="56"/>
      <c r="K119" s="1"/>
      <c r="M119" s="1"/>
      <c r="N119" s="1"/>
      <c r="O119" s="4"/>
      <c r="P119" s="4"/>
      <c r="Q119" s="1"/>
      <c r="R119" s="1"/>
      <c r="S119" s="1"/>
      <c r="T119" s="4"/>
      <c r="U119" s="1"/>
      <c r="V119" s="1"/>
      <c r="W119" s="1"/>
      <c r="X119" s="1"/>
      <c r="Y119" s="4"/>
      <c r="Z119" s="1"/>
      <c r="AA119" s="1"/>
      <c r="AB119" s="1"/>
      <c r="AC119" s="1"/>
      <c r="AD119" s="4"/>
      <c r="AE119" s="1"/>
      <c r="AF119" s="1"/>
      <c r="AG119" s="1"/>
      <c r="AH119" s="1"/>
      <c r="AI119" s="1"/>
      <c r="AJ119" s="1"/>
    </row>
    <row r="120" spans="2:36" s="2" customFormat="1" x14ac:dyDescent="0.25">
      <c r="B120" s="1"/>
      <c r="E120" s="49"/>
      <c r="F120" s="49"/>
      <c r="G120" s="49"/>
      <c r="H120" s="49"/>
      <c r="K120" s="1"/>
      <c r="M120" s="1"/>
      <c r="N120" s="1"/>
      <c r="O120" s="4"/>
      <c r="P120" s="4"/>
      <c r="Q120" s="1"/>
      <c r="R120" s="1"/>
      <c r="S120" s="1"/>
      <c r="T120" s="4"/>
      <c r="U120" s="1"/>
      <c r="V120" s="1"/>
      <c r="W120" s="1"/>
      <c r="X120" s="1"/>
      <c r="Y120" s="4"/>
      <c r="Z120" s="1"/>
      <c r="AA120" s="1"/>
      <c r="AB120" s="1"/>
      <c r="AC120" s="1"/>
      <c r="AD120" s="4"/>
      <c r="AE120" s="1"/>
      <c r="AF120" s="1"/>
      <c r="AG120" s="1"/>
      <c r="AH120" s="1"/>
      <c r="AI120" s="1"/>
      <c r="AJ120" s="1"/>
    </row>
    <row r="121" spans="2:36" s="2" customFormat="1" x14ac:dyDescent="0.25">
      <c r="B121" s="1"/>
      <c r="E121" s="56"/>
      <c r="F121" s="56"/>
      <c r="G121" s="56"/>
      <c r="H121" s="56"/>
      <c r="K121" s="1"/>
      <c r="M121" s="1"/>
      <c r="N121" s="1"/>
      <c r="O121" s="4"/>
      <c r="P121" s="4"/>
      <c r="Q121" s="1"/>
      <c r="R121" s="1"/>
      <c r="S121" s="1"/>
      <c r="T121" s="4"/>
      <c r="U121" s="1"/>
      <c r="V121" s="1"/>
      <c r="W121" s="1"/>
      <c r="X121" s="1"/>
      <c r="Y121" s="4"/>
      <c r="Z121" s="1"/>
      <c r="AA121" s="1"/>
      <c r="AB121" s="1"/>
      <c r="AC121" s="1"/>
      <c r="AD121" s="4"/>
      <c r="AE121" s="1"/>
      <c r="AF121" s="1"/>
      <c r="AG121" s="1"/>
      <c r="AH121" s="1"/>
      <c r="AI121" s="1"/>
      <c r="AJ121" s="1"/>
    </row>
  </sheetData>
  <autoFilter ref="A1:AF113" xr:uid="{C496F4C7-0A58-4CC0-A163-1155DB3CE2ED}"/>
  <mergeCells count="97">
    <mergeCell ref="AG2:AJ2"/>
    <mergeCell ref="B2:J2"/>
    <mergeCell ref="N2:Q2"/>
    <mergeCell ref="S2:V2"/>
    <mergeCell ref="X2:AA2"/>
    <mergeCell ref="AC2:AF2"/>
    <mergeCell ref="AG4:AJ4"/>
    <mergeCell ref="B6:B12"/>
    <mergeCell ref="AG6:AJ6"/>
    <mergeCell ref="AG7:AJ7"/>
    <mergeCell ref="AG8:AJ8"/>
    <mergeCell ref="AG11:AJ11"/>
    <mergeCell ref="AG13:AJ13"/>
    <mergeCell ref="B15:B21"/>
    <mergeCell ref="AG15:AJ15"/>
    <mergeCell ref="AG16:AJ16"/>
    <mergeCell ref="AG17:AJ17"/>
    <mergeCell ref="AG18:AJ18"/>
    <mergeCell ref="AG22:AJ22"/>
    <mergeCell ref="B24:B30"/>
    <mergeCell ref="AG24:AJ24"/>
    <mergeCell ref="AG25:AJ25"/>
    <mergeCell ref="AG26:AJ26"/>
    <mergeCell ref="AG29:AJ29"/>
    <mergeCell ref="AG31:AJ31"/>
    <mergeCell ref="B33:B39"/>
    <mergeCell ref="AG33:AJ33"/>
    <mergeCell ref="AG34:AJ34"/>
    <mergeCell ref="AG35:AJ35"/>
    <mergeCell ref="AG36:AJ36"/>
    <mergeCell ref="AG40:AJ40"/>
    <mergeCell ref="B42:B48"/>
    <mergeCell ref="AG42:AJ42"/>
    <mergeCell ref="AG43:AJ43"/>
    <mergeCell ref="AG44:AJ44"/>
    <mergeCell ref="AG47:AJ47"/>
    <mergeCell ref="AG49:AJ49"/>
    <mergeCell ref="B51:B57"/>
    <mergeCell ref="AG51:AJ51"/>
    <mergeCell ref="AG52:AJ52"/>
    <mergeCell ref="AG55:AJ55"/>
    <mergeCell ref="AG56:AJ56"/>
    <mergeCell ref="AG58:AJ58"/>
    <mergeCell ref="B60:B66"/>
    <mergeCell ref="AG60:AJ60"/>
    <mergeCell ref="AG61:AJ61"/>
    <mergeCell ref="AG62:AJ62"/>
    <mergeCell ref="AG65:AJ65"/>
    <mergeCell ref="AG67:AJ67"/>
    <mergeCell ref="B69:B75"/>
    <mergeCell ref="AG69:AJ69"/>
    <mergeCell ref="AG70:AJ70"/>
    <mergeCell ref="AG73:AJ73"/>
    <mergeCell ref="AG74:AJ74"/>
    <mergeCell ref="AG84:AJ84"/>
    <mergeCell ref="AG91:AJ91"/>
    <mergeCell ref="AG76:AJ76"/>
    <mergeCell ref="B78:B83"/>
    <mergeCell ref="AG78:AJ78"/>
    <mergeCell ref="AG79:AJ79"/>
    <mergeCell ref="AG82:AJ82"/>
    <mergeCell ref="AG83:AJ83"/>
    <mergeCell ref="B86:B90"/>
    <mergeCell ref="AG86:AJ86"/>
    <mergeCell ref="AG87:AJ87"/>
    <mergeCell ref="AG90:AJ90"/>
    <mergeCell ref="N106:O107"/>
    <mergeCell ref="AG106:AJ106"/>
    <mergeCell ref="AG107:AJ107"/>
    <mergeCell ref="N94:Q94"/>
    <mergeCell ref="S94:V94"/>
    <mergeCell ref="X94:AA94"/>
    <mergeCell ref="AC94:AF94"/>
    <mergeCell ref="AG94:AJ94"/>
    <mergeCell ref="G103:G105"/>
    <mergeCell ref="AG95:AJ95"/>
    <mergeCell ref="AG96:AJ96"/>
    <mergeCell ref="AG97:AJ97"/>
    <mergeCell ref="AG98:AJ98"/>
    <mergeCell ref="N99:O100"/>
    <mergeCell ref="AG99:AJ99"/>
    <mergeCell ref="AG100:AJ100"/>
    <mergeCell ref="AG101:AJ101"/>
    <mergeCell ref="H102:H105"/>
    <mergeCell ref="AG102:AJ102"/>
    <mergeCell ref="AG103:AJ103"/>
    <mergeCell ref="AG104:AJ104"/>
    <mergeCell ref="AG105:AJ105"/>
    <mergeCell ref="AG115:AJ115"/>
    <mergeCell ref="AG93:AJ93"/>
    <mergeCell ref="AG111:AJ111"/>
    <mergeCell ref="AG112:AJ112"/>
    <mergeCell ref="AG113:AJ113"/>
    <mergeCell ref="AG114:AJ114"/>
    <mergeCell ref="AG108:AJ108"/>
    <mergeCell ref="AG109:AJ109"/>
    <mergeCell ref="AG110:AJ1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E0AC-4298-47A4-91C7-15EB580A19D7}">
  <sheetPr>
    <tabColor theme="9" tint="0.39997558519241921"/>
  </sheetPr>
  <dimension ref="B1:AJ97"/>
  <sheetViews>
    <sheetView showGridLines="0" zoomScale="94" zoomScaleNormal="94" workbookViewId="0">
      <pane xSplit="11" ySplit="5" topLeftCell="N6" activePane="bottomRight" state="frozen"/>
      <selection pane="topRight" activeCell="J1" sqref="J1"/>
      <selection pane="bottomLeft" activeCell="A6" sqref="A6"/>
      <selection pane="bottomRight" activeCell="J6" sqref="J6:J66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6.6640625" style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1</v>
      </c>
      <c r="C6" s="12">
        <v>536</v>
      </c>
      <c r="D6" s="81" t="s">
        <v>27</v>
      </c>
      <c r="E6" s="12">
        <v>1</v>
      </c>
      <c r="F6" s="86" t="s">
        <v>11</v>
      </c>
      <c r="G6" s="12">
        <v>68.900000000000006</v>
      </c>
      <c r="H6" s="12"/>
      <c r="I6" s="12">
        <v>0</v>
      </c>
      <c r="J6" s="12">
        <f t="shared" ref="J6:J12" si="0">G6+H6</f>
        <v>68.900000000000006</v>
      </c>
      <c r="L6" s="13" t="s">
        <v>9</v>
      </c>
      <c r="N6" s="14">
        <v>1400</v>
      </c>
      <c r="O6" s="15">
        <f t="shared" ref="O6:O12" si="1">N6*$S$73</f>
        <v>560000</v>
      </c>
      <c r="P6" s="16">
        <f>+J6*N6</f>
        <v>96460.000000000015</v>
      </c>
      <c r="Q6" s="15">
        <f t="shared" ref="Q6:Q12" si="2">P6*$S$73</f>
        <v>38584000.000000007</v>
      </c>
      <c r="S6" s="14">
        <f>N6+100</f>
        <v>1500</v>
      </c>
      <c r="T6" s="15">
        <f t="shared" ref="T6:T12" si="3">S6*$S$73</f>
        <v>600000</v>
      </c>
      <c r="U6" s="16">
        <f>+J6*S6</f>
        <v>103350.00000000001</v>
      </c>
      <c r="V6" s="15">
        <f t="shared" ref="V6:V12" si="4">U6*$S$73</f>
        <v>41340000.000000007</v>
      </c>
      <c r="X6" s="14">
        <f>+S6+100</f>
        <v>1600</v>
      </c>
      <c r="Y6" s="15">
        <f t="shared" ref="Y6:Y13" si="5">X6*$S$73</f>
        <v>640000</v>
      </c>
      <c r="Z6" s="15">
        <f>+J6*X6</f>
        <v>110240.00000000001</v>
      </c>
      <c r="AA6" s="15">
        <f t="shared" ref="AA6:AA12" si="6">Z6*$S$73</f>
        <v>44096000.000000007</v>
      </c>
      <c r="AC6" s="14">
        <f>X6+75</f>
        <v>1675</v>
      </c>
      <c r="AD6" s="15">
        <f>AC6*$S$73</f>
        <v>670000</v>
      </c>
      <c r="AE6" s="15">
        <f>G6*AC6+(H6+I6)*AC6/2</f>
        <v>115407.50000000001</v>
      </c>
      <c r="AF6" s="15">
        <f>AE6*$S$73</f>
        <v>46163000.000000007</v>
      </c>
      <c r="AG6" s="192"/>
      <c r="AH6" s="192"/>
      <c r="AI6" s="192"/>
      <c r="AJ6" s="192"/>
    </row>
    <row r="7" spans="2:36" ht="13.8" customHeight="1" x14ac:dyDescent="0.25">
      <c r="B7" s="191"/>
      <c r="C7" s="12">
        <v>537</v>
      </c>
      <c r="D7" s="81" t="s">
        <v>26</v>
      </c>
      <c r="E7" s="12">
        <v>1</v>
      </c>
      <c r="F7" s="86" t="s">
        <v>8</v>
      </c>
      <c r="G7" s="12">
        <v>66.8</v>
      </c>
      <c r="H7" s="12"/>
      <c r="I7" s="12">
        <v>0</v>
      </c>
      <c r="J7" s="12">
        <f t="shared" si="0"/>
        <v>66.8</v>
      </c>
      <c r="L7" s="17" t="s">
        <v>10</v>
      </c>
      <c r="N7" s="14">
        <v>1500</v>
      </c>
      <c r="O7" s="15">
        <f t="shared" si="1"/>
        <v>600000</v>
      </c>
      <c r="P7" s="16">
        <f>+J7*N7</f>
        <v>100200</v>
      </c>
      <c r="Q7" s="15">
        <f t="shared" si="2"/>
        <v>40080000</v>
      </c>
      <c r="S7" s="14">
        <f t="shared" ref="S7:S12" si="7">N7+100</f>
        <v>1600</v>
      </c>
      <c r="T7" s="15">
        <f t="shared" si="3"/>
        <v>640000</v>
      </c>
      <c r="U7" s="16">
        <f>+J7*S7</f>
        <v>106880</v>
      </c>
      <c r="V7" s="15">
        <f t="shared" si="4"/>
        <v>42752000</v>
      </c>
      <c r="X7" s="14">
        <f t="shared" ref="X7:X12" si="8">+S7+100</f>
        <v>1700</v>
      </c>
      <c r="Y7" s="15">
        <f t="shared" si="5"/>
        <v>680000</v>
      </c>
      <c r="Z7" s="15">
        <f>+J7*X7</f>
        <v>113560</v>
      </c>
      <c r="AA7" s="15">
        <f t="shared" si="6"/>
        <v>45424000</v>
      </c>
      <c r="AC7" s="14">
        <f t="shared" ref="AC7:AC13" si="9">X7+75</f>
        <v>1775</v>
      </c>
      <c r="AD7" s="15">
        <f>AC7*$S$73</f>
        <v>710000</v>
      </c>
      <c r="AE7" s="15">
        <f>G7*AC7+(H7+I7)*AC7/2</f>
        <v>118570</v>
      </c>
      <c r="AF7" s="15">
        <f>AE7*$S$73</f>
        <v>47428000</v>
      </c>
      <c r="AG7" s="192"/>
      <c r="AH7" s="192"/>
      <c r="AI7" s="192"/>
      <c r="AJ7" s="192"/>
    </row>
    <row r="8" spans="2:36" ht="13.8" customHeight="1" x14ac:dyDescent="0.25">
      <c r="B8" s="191"/>
      <c r="C8" s="12">
        <v>538</v>
      </c>
      <c r="D8" s="81" t="s">
        <v>26</v>
      </c>
      <c r="E8" s="12">
        <v>1</v>
      </c>
      <c r="F8" s="86" t="s">
        <v>8</v>
      </c>
      <c r="G8" s="12">
        <v>62.8</v>
      </c>
      <c r="H8" s="12"/>
      <c r="I8" s="12">
        <v>0</v>
      </c>
      <c r="J8" s="12">
        <f t="shared" si="0"/>
        <v>62.8</v>
      </c>
      <c r="L8" s="17" t="s">
        <v>10</v>
      </c>
      <c r="N8" s="14">
        <v>1500</v>
      </c>
      <c r="O8" s="15">
        <f t="shared" si="1"/>
        <v>600000</v>
      </c>
      <c r="P8" s="16">
        <f>+J8*N8</f>
        <v>94200</v>
      </c>
      <c r="Q8" s="15">
        <f t="shared" si="2"/>
        <v>37680000</v>
      </c>
      <c r="S8" s="14">
        <f t="shared" si="7"/>
        <v>1600</v>
      </c>
      <c r="T8" s="15">
        <f t="shared" si="3"/>
        <v>640000</v>
      </c>
      <c r="U8" s="16">
        <f>+J8*S8</f>
        <v>100480</v>
      </c>
      <c r="V8" s="15">
        <f t="shared" si="4"/>
        <v>40192000</v>
      </c>
      <c r="X8" s="14">
        <f t="shared" si="8"/>
        <v>1700</v>
      </c>
      <c r="Y8" s="15">
        <f t="shared" si="5"/>
        <v>680000</v>
      </c>
      <c r="Z8" s="15">
        <f>+J8*X8</f>
        <v>106760</v>
      </c>
      <c r="AA8" s="15">
        <f t="shared" si="6"/>
        <v>42704000</v>
      </c>
      <c r="AC8" s="14">
        <f t="shared" si="9"/>
        <v>1775</v>
      </c>
      <c r="AD8" s="15">
        <f>AC8*$S$73</f>
        <v>710000</v>
      </c>
      <c r="AE8" s="15">
        <f>G8*AC8+(H8+I8)*AC8/2</f>
        <v>111470</v>
      </c>
      <c r="AF8" s="15">
        <f>AE8*$S$73</f>
        <v>44588000</v>
      </c>
      <c r="AG8" s="192"/>
      <c r="AH8" s="192"/>
      <c r="AI8" s="192"/>
      <c r="AJ8" s="192"/>
    </row>
    <row r="9" spans="2:36" ht="13.8" customHeight="1" x14ac:dyDescent="0.25">
      <c r="B9" s="191"/>
      <c r="C9" s="12">
        <v>539</v>
      </c>
      <c r="D9" s="81" t="s">
        <v>26</v>
      </c>
      <c r="E9" s="12">
        <v>1</v>
      </c>
      <c r="F9" s="86"/>
      <c r="G9" s="12">
        <v>62.8</v>
      </c>
      <c r="H9" s="12"/>
      <c r="I9" s="12"/>
      <c r="J9" s="12">
        <f t="shared" si="0"/>
        <v>62.8</v>
      </c>
      <c r="L9" s="17"/>
      <c r="N9" s="14">
        <v>1500</v>
      </c>
      <c r="O9" s="15">
        <f t="shared" si="1"/>
        <v>600000</v>
      </c>
      <c r="P9" s="16">
        <f t="shared" ref="P9:P10" si="10">+J9*N9</f>
        <v>94200</v>
      </c>
      <c r="Q9" s="15">
        <f t="shared" si="2"/>
        <v>37680000</v>
      </c>
      <c r="S9" s="14">
        <f t="shared" si="7"/>
        <v>1600</v>
      </c>
      <c r="T9" s="15">
        <f t="shared" si="3"/>
        <v>640000</v>
      </c>
      <c r="U9" s="16">
        <f t="shared" ref="U9:U10" si="11">+J9*S9</f>
        <v>100480</v>
      </c>
      <c r="V9" s="15">
        <f t="shared" si="4"/>
        <v>40192000</v>
      </c>
      <c r="X9" s="14">
        <f t="shared" si="8"/>
        <v>1700</v>
      </c>
      <c r="Y9" s="15">
        <f t="shared" si="5"/>
        <v>680000</v>
      </c>
      <c r="Z9" s="15">
        <f t="shared" ref="Z9:Z10" si="12">+J9*X9</f>
        <v>106760</v>
      </c>
      <c r="AA9" s="15">
        <f t="shared" si="6"/>
        <v>42704000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540</v>
      </c>
      <c r="D10" s="81" t="s">
        <v>26</v>
      </c>
      <c r="E10" s="12">
        <v>1</v>
      </c>
      <c r="F10" s="86"/>
      <c r="G10" s="12">
        <v>68.7</v>
      </c>
      <c r="H10" s="12"/>
      <c r="I10" s="12"/>
      <c r="J10" s="12">
        <f t="shared" si="0"/>
        <v>68.7</v>
      </c>
      <c r="L10" s="17"/>
      <c r="N10" s="14">
        <v>1500</v>
      </c>
      <c r="O10" s="15">
        <f t="shared" si="1"/>
        <v>600000</v>
      </c>
      <c r="P10" s="16">
        <f t="shared" si="10"/>
        <v>103050</v>
      </c>
      <c r="Q10" s="15">
        <f t="shared" si="2"/>
        <v>41220000</v>
      </c>
      <c r="S10" s="14">
        <f t="shared" si="7"/>
        <v>1600</v>
      </c>
      <c r="T10" s="15">
        <f t="shared" si="3"/>
        <v>640000</v>
      </c>
      <c r="U10" s="16">
        <f t="shared" si="11"/>
        <v>109920</v>
      </c>
      <c r="V10" s="15">
        <f t="shared" si="4"/>
        <v>43968000</v>
      </c>
      <c r="X10" s="14">
        <f t="shared" si="8"/>
        <v>1700</v>
      </c>
      <c r="Y10" s="15">
        <f t="shared" si="5"/>
        <v>680000</v>
      </c>
      <c r="Z10" s="15">
        <f t="shared" si="12"/>
        <v>116790</v>
      </c>
      <c r="AA10" s="15">
        <f t="shared" si="6"/>
        <v>46716000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541</v>
      </c>
      <c r="D11" s="81" t="s">
        <v>27</v>
      </c>
      <c r="E11" s="12">
        <v>1</v>
      </c>
      <c r="F11" s="86" t="s">
        <v>11</v>
      </c>
      <c r="G11" s="12">
        <v>71.7</v>
      </c>
      <c r="H11" s="12"/>
      <c r="I11" s="12">
        <v>0</v>
      </c>
      <c r="J11" s="12">
        <f t="shared" si="0"/>
        <v>71.7</v>
      </c>
      <c r="L11" s="17" t="s">
        <v>10</v>
      </c>
      <c r="N11" s="14">
        <v>1400</v>
      </c>
      <c r="O11" s="15">
        <f t="shared" si="1"/>
        <v>560000</v>
      </c>
      <c r="P11" s="16">
        <f>+J11*N11</f>
        <v>100380</v>
      </c>
      <c r="Q11" s="15">
        <f t="shared" si="2"/>
        <v>40152000</v>
      </c>
      <c r="S11" s="14">
        <f t="shared" si="7"/>
        <v>1500</v>
      </c>
      <c r="T11" s="15">
        <f t="shared" si="3"/>
        <v>600000</v>
      </c>
      <c r="U11" s="16">
        <f>+J11*S11</f>
        <v>107550</v>
      </c>
      <c r="V11" s="15">
        <f t="shared" si="4"/>
        <v>43020000</v>
      </c>
      <c r="X11" s="14">
        <f t="shared" si="8"/>
        <v>1600</v>
      </c>
      <c r="Y11" s="15">
        <f t="shared" si="5"/>
        <v>640000</v>
      </c>
      <c r="Z11" s="15">
        <f>+J11*X11</f>
        <v>114720</v>
      </c>
      <c r="AA11" s="15">
        <f t="shared" si="6"/>
        <v>45888000</v>
      </c>
      <c r="AC11" s="14">
        <f t="shared" si="9"/>
        <v>1675</v>
      </c>
      <c r="AD11" s="15">
        <f>AC11*$S$73</f>
        <v>670000</v>
      </c>
      <c r="AE11" s="15">
        <f>G11*AC11+(H11+I11)*AC11/2</f>
        <v>120097.5</v>
      </c>
      <c r="AF11" s="15">
        <f>AE11*$S$73</f>
        <v>48039000</v>
      </c>
      <c r="AG11" s="192"/>
      <c r="AH11" s="192"/>
      <c r="AI11" s="192"/>
      <c r="AJ11" s="192"/>
    </row>
    <row r="12" spans="2:36" ht="14.4" customHeight="1" x14ac:dyDescent="0.25">
      <c r="B12" s="191"/>
      <c r="C12" s="12">
        <v>542</v>
      </c>
      <c r="D12" s="81" t="s">
        <v>27</v>
      </c>
      <c r="E12" s="12">
        <v>1</v>
      </c>
      <c r="F12" s="86" t="s">
        <v>11</v>
      </c>
      <c r="G12" s="12">
        <v>62.6</v>
      </c>
      <c r="H12" s="12"/>
      <c r="I12" s="12">
        <v>0</v>
      </c>
      <c r="J12" s="12">
        <f t="shared" si="0"/>
        <v>62.6</v>
      </c>
      <c r="L12" s="17"/>
      <c r="N12" s="14">
        <v>1400</v>
      </c>
      <c r="O12" s="15">
        <f t="shared" si="1"/>
        <v>560000</v>
      </c>
      <c r="P12" s="16">
        <f>+J12*N12</f>
        <v>87640</v>
      </c>
      <c r="Q12" s="15">
        <f t="shared" si="2"/>
        <v>35056000</v>
      </c>
      <c r="S12" s="14">
        <f t="shared" si="7"/>
        <v>1500</v>
      </c>
      <c r="T12" s="15">
        <f t="shared" si="3"/>
        <v>600000</v>
      </c>
      <c r="U12" s="16">
        <f>+J12*S12</f>
        <v>93900</v>
      </c>
      <c r="V12" s="15">
        <f t="shared" si="4"/>
        <v>37560000</v>
      </c>
      <c r="X12" s="14">
        <f t="shared" si="8"/>
        <v>1600</v>
      </c>
      <c r="Y12" s="15">
        <f t="shared" si="5"/>
        <v>640000</v>
      </c>
      <c r="Z12" s="15">
        <f>+J12*X12</f>
        <v>100160</v>
      </c>
      <c r="AA12" s="15">
        <f t="shared" si="6"/>
        <v>40064000</v>
      </c>
      <c r="AC12" s="14">
        <f t="shared" si="9"/>
        <v>1675</v>
      </c>
      <c r="AD12" s="15">
        <f>AC12*$S$73</f>
        <v>670000</v>
      </c>
      <c r="AE12" s="15">
        <f>G12*AC12+(H12+I12)*AC12/2</f>
        <v>104855</v>
      </c>
      <c r="AF12" s="15">
        <f>AE12*$S$73</f>
        <v>41942000</v>
      </c>
      <c r="AG12" s="22"/>
      <c r="AH12" s="22"/>
      <c r="AI12" s="22"/>
      <c r="AJ12" s="22"/>
    </row>
    <row r="13" spans="2:36" x14ac:dyDescent="0.25">
      <c r="C13" s="18"/>
      <c r="D13" s="82"/>
      <c r="E13" s="18"/>
      <c r="F13" s="87"/>
      <c r="G13" s="19">
        <f>SUM(G6:G12)</f>
        <v>464.3</v>
      </c>
      <c r="H13" s="19">
        <f>SUM(H6:I12)</f>
        <v>0</v>
      </c>
      <c r="I13" s="19">
        <f>SUM(I6:I11)</f>
        <v>0</v>
      </c>
      <c r="J13" s="19">
        <f>SUM(J6:J12)</f>
        <v>464.3</v>
      </c>
      <c r="N13" s="104">
        <f>+P13/J13</f>
        <v>1456.2351927632997</v>
      </c>
      <c r="O13" s="20"/>
      <c r="P13" s="21">
        <f>SUM(P6:P12)</f>
        <v>676130</v>
      </c>
      <c r="Q13" s="21">
        <f>SUM(Q6:Q12)</f>
        <v>270452000</v>
      </c>
      <c r="S13" s="104">
        <f>+U13/J13</f>
        <v>1556.2351927632997</v>
      </c>
      <c r="T13" s="20"/>
      <c r="U13" s="21">
        <f>SUM(U6:U12)</f>
        <v>722560</v>
      </c>
      <c r="V13" s="21">
        <f>SUM(V6:V12)</f>
        <v>289024000</v>
      </c>
      <c r="X13" s="104">
        <f>+Z13/J13</f>
        <v>1656.2351927632994</v>
      </c>
      <c r="Y13" s="20">
        <f t="shared" si="5"/>
        <v>662494.07710531983</v>
      </c>
      <c r="Z13" s="21">
        <f>SUM(Z6:Z12)</f>
        <v>768990</v>
      </c>
      <c r="AA13" s="21">
        <f>SUM(AA6:AA12)</f>
        <v>307596000</v>
      </c>
      <c r="AC13" s="2">
        <f t="shared" si="9"/>
        <v>1731.2351927632994</v>
      </c>
      <c r="AD13" s="20">
        <f>AC13*$S$73</f>
        <v>692494.07710531983</v>
      </c>
      <c r="AE13" s="21">
        <f>SUM(AE6:AE12)</f>
        <v>570400</v>
      </c>
      <c r="AF13" s="21">
        <f>SUM(AF6:AF12)</f>
        <v>228160000</v>
      </c>
      <c r="AG13" s="193"/>
      <c r="AH13" s="193"/>
      <c r="AI13" s="193"/>
      <c r="AJ13" s="193"/>
    </row>
    <row r="14" spans="2:36" x14ac:dyDescent="0.25">
      <c r="C14" s="18"/>
      <c r="D14" s="82"/>
      <c r="E14" s="18"/>
      <c r="F14" s="87"/>
      <c r="G14" s="19"/>
      <c r="H14" s="19"/>
      <c r="I14" s="19"/>
      <c r="J14" s="19"/>
      <c r="N14" s="104"/>
      <c r="O14" s="20"/>
      <c r="P14" s="21"/>
      <c r="Q14" s="21"/>
      <c r="S14" s="104"/>
      <c r="T14" s="20"/>
      <c r="U14" s="21"/>
      <c r="V14" s="21"/>
      <c r="X14" s="104"/>
      <c r="Y14" s="20"/>
      <c r="Z14" s="21"/>
      <c r="AA14" s="21"/>
      <c r="AC14" s="2"/>
      <c r="AD14" s="20"/>
      <c r="AE14" s="21"/>
      <c r="AF14" s="21"/>
      <c r="AG14" s="2"/>
      <c r="AH14" s="2"/>
      <c r="AI14" s="2"/>
      <c r="AJ14" s="2"/>
    </row>
    <row r="15" spans="2:36" ht="13.8" customHeight="1" x14ac:dyDescent="0.25">
      <c r="B15" s="191">
        <v>2</v>
      </c>
      <c r="C15" s="12">
        <v>543</v>
      </c>
      <c r="D15" s="81" t="s">
        <v>27</v>
      </c>
      <c r="E15" s="12">
        <v>1</v>
      </c>
      <c r="F15" s="86" t="s">
        <v>11</v>
      </c>
      <c r="G15" s="12">
        <v>68.900000000000006</v>
      </c>
      <c r="H15" s="12"/>
      <c r="I15" s="12">
        <v>0</v>
      </c>
      <c r="J15" s="12">
        <f t="shared" ref="J15:J21" si="13">G15+H15</f>
        <v>68.900000000000006</v>
      </c>
      <c r="L15" s="13" t="s">
        <v>9</v>
      </c>
      <c r="N15" s="14">
        <v>1425</v>
      </c>
      <c r="O15" s="15">
        <f t="shared" ref="O15:O21" si="14">N15*$S$73</f>
        <v>570000</v>
      </c>
      <c r="P15" s="16">
        <f>+J15*N15</f>
        <v>98182.500000000015</v>
      </c>
      <c r="Q15" s="15">
        <f t="shared" ref="Q15:Q21" si="15">P15*$S$73</f>
        <v>39273000.000000007</v>
      </c>
      <c r="S15" s="14">
        <f t="shared" ref="S15:S21" si="16">N15+100</f>
        <v>1525</v>
      </c>
      <c r="T15" s="15">
        <f t="shared" ref="T15:T21" si="17">S15*$S$73</f>
        <v>610000</v>
      </c>
      <c r="U15" s="16">
        <f>+J15*S15</f>
        <v>105072.50000000001</v>
      </c>
      <c r="V15" s="15">
        <f t="shared" ref="V15:V21" si="18">U15*$S$73</f>
        <v>42029000.000000007</v>
      </c>
      <c r="X15" s="14">
        <f>+S15+100</f>
        <v>1625</v>
      </c>
      <c r="Y15" s="15">
        <f t="shared" ref="Y15:Y22" si="19">X15*$S$73</f>
        <v>650000</v>
      </c>
      <c r="Z15" s="15">
        <f>+J15*X15</f>
        <v>111962.50000000001</v>
      </c>
      <c r="AA15" s="15">
        <f t="shared" ref="AA15:AA21" si="20">Z15*$S$73</f>
        <v>44785000.000000007</v>
      </c>
      <c r="AC15" s="14">
        <f>X15+75</f>
        <v>1700</v>
      </c>
      <c r="AD15" s="15">
        <f>AC15*$S$73</f>
        <v>680000</v>
      </c>
      <c r="AE15" s="15">
        <f>G15*AC15+(H15+I15)*AC15/2</f>
        <v>117130.00000000001</v>
      </c>
      <c r="AF15" s="15">
        <f>AE15*$S$73</f>
        <v>46852000.000000007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544</v>
      </c>
      <c r="D16" s="81" t="s">
        <v>26</v>
      </c>
      <c r="E16" s="12">
        <v>1</v>
      </c>
      <c r="F16" s="86" t="s">
        <v>8</v>
      </c>
      <c r="G16" s="12">
        <v>66.8</v>
      </c>
      <c r="H16" s="12"/>
      <c r="I16" s="12">
        <v>0</v>
      </c>
      <c r="J16" s="12">
        <f t="shared" si="13"/>
        <v>66.8</v>
      </c>
      <c r="L16" s="17" t="s">
        <v>10</v>
      </c>
      <c r="N16" s="14">
        <v>1525</v>
      </c>
      <c r="O16" s="15">
        <f t="shared" si="14"/>
        <v>610000</v>
      </c>
      <c r="P16" s="16">
        <f>+J16*N16</f>
        <v>101870</v>
      </c>
      <c r="Q16" s="15">
        <f t="shared" si="15"/>
        <v>40748000</v>
      </c>
      <c r="S16" s="14">
        <f t="shared" si="16"/>
        <v>1625</v>
      </c>
      <c r="T16" s="15">
        <f t="shared" si="17"/>
        <v>650000</v>
      </c>
      <c r="U16" s="16">
        <f>+J16*S16</f>
        <v>108550</v>
      </c>
      <c r="V16" s="15">
        <f t="shared" si="18"/>
        <v>43420000</v>
      </c>
      <c r="X16" s="14">
        <f t="shared" ref="X16:X21" si="21">+S16+100</f>
        <v>1725</v>
      </c>
      <c r="Y16" s="15">
        <f t="shared" si="19"/>
        <v>690000</v>
      </c>
      <c r="Z16" s="15">
        <f>+J16*X16</f>
        <v>115230</v>
      </c>
      <c r="AA16" s="15">
        <f t="shared" si="20"/>
        <v>46092000</v>
      </c>
      <c r="AC16" s="14">
        <f t="shared" ref="AC16:AC22" si="22">X16+75</f>
        <v>1800</v>
      </c>
      <c r="AD16" s="15">
        <f>AC16*$S$73</f>
        <v>720000</v>
      </c>
      <c r="AE16" s="15">
        <f>G16*AC16+(H16+I16)*AC16/2</f>
        <v>120240</v>
      </c>
      <c r="AF16" s="15">
        <f>AE16*$S$73</f>
        <v>48096000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545</v>
      </c>
      <c r="D17" s="81" t="s">
        <v>26</v>
      </c>
      <c r="E17" s="12">
        <v>1</v>
      </c>
      <c r="F17" s="86" t="s">
        <v>8</v>
      </c>
      <c r="G17" s="12">
        <v>62.8</v>
      </c>
      <c r="H17" s="12"/>
      <c r="I17" s="12">
        <v>0</v>
      </c>
      <c r="J17" s="12">
        <f t="shared" si="13"/>
        <v>62.8</v>
      </c>
      <c r="L17" s="17" t="s">
        <v>10</v>
      </c>
      <c r="N17" s="14">
        <v>1525</v>
      </c>
      <c r="O17" s="15">
        <f t="shared" si="14"/>
        <v>610000</v>
      </c>
      <c r="P17" s="16">
        <f>+J17*N17</f>
        <v>95770</v>
      </c>
      <c r="Q17" s="15">
        <f t="shared" si="15"/>
        <v>38308000</v>
      </c>
      <c r="S17" s="14">
        <f t="shared" si="16"/>
        <v>1625</v>
      </c>
      <c r="T17" s="15">
        <f t="shared" si="17"/>
        <v>650000</v>
      </c>
      <c r="U17" s="16">
        <f>+J17*S17</f>
        <v>102050</v>
      </c>
      <c r="V17" s="15">
        <f t="shared" si="18"/>
        <v>40820000</v>
      </c>
      <c r="X17" s="14">
        <f t="shared" si="21"/>
        <v>1725</v>
      </c>
      <c r="Y17" s="15">
        <f t="shared" si="19"/>
        <v>690000</v>
      </c>
      <c r="Z17" s="15">
        <f>+J17*X17</f>
        <v>108330</v>
      </c>
      <c r="AA17" s="15">
        <f t="shared" si="20"/>
        <v>43332000</v>
      </c>
      <c r="AC17" s="14">
        <f t="shared" si="22"/>
        <v>1800</v>
      </c>
      <c r="AD17" s="15">
        <f>AC17*$S$73</f>
        <v>720000</v>
      </c>
      <c r="AE17" s="15">
        <f>G17*AC17+(H17+I17)*AC17/2</f>
        <v>113040</v>
      </c>
      <c r="AF17" s="15">
        <f>AE17*$S$73</f>
        <v>45216000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546</v>
      </c>
      <c r="D18" s="81" t="s">
        <v>26</v>
      </c>
      <c r="E18" s="12">
        <v>1</v>
      </c>
      <c r="F18" s="86" t="s">
        <v>11</v>
      </c>
      <c r="G18" s="12">
        <v>62.8</v>
      </c>
      <c r="H18" s="12"/>
      <c r="I18" s="12">
        <v>0</v>
      </c>
      <c r="J18" s="12">
        <f t="shared" si="13"/>
        <v>62.8</v>
      </c>
      <c r="L18" s="17" t="s">
        <v>10</v>
      </c>
      <c r="N18" s="14">
        <v>1525</v>
      </c>
      <c r="O18" s="15">
        <f t="shared" si="14"/>
        <v>610000</v>
      </c>
      <c r="P18" s="16">
        <f>+J18*N18</f>
        <v>95770</v>
      </c>
      <c r="Q18" s="15">
        <f t="shared" si="15"/>
        <v>38308000</v>
      </c>
      <c r="S18" s="14">
        <f t="shared" si="16"/>
        <v>1625</v>
      </c>
      <c r="T18" s="15">
        <f t="shared" si="17"/>
        <v>650000</v>
      </c>
      <c r="U18" s="16">
        <f>+J18*S18</f>
        <v>102050</v>
      </c>
      <c r="V18" s="15">
        <f t="shared" si="18"/>
        <v>40820000</v>
      </c>
      <c r="X18" s="14">
        <f t="shared" si="21"/>
        <v>1725</v>
      </c>
      <c r="Y18" s="15">
        <f t="shared" si="19"/>
        <v>690000</v>
      </c>
      <c r="Z18" s="15">
        <f>+J18*X18</f>
        <v>108330</v>
      </c>
      <c r="AA18" s="15">
        <f t="shared" si="20"/>
        <v>43332000</v>
      </c>
      <c r="AC18" s="14">
        <f t="shared" si="22"/>
        <v>1800</v>
      </c>
      <c r="AD18" s="15">
        <f>AC18*$S$73</f>
        <v>720000</v>
      </c>
      <c r="AE18" s="15">
        <f>G18*AC18+(H18+I18)*AC18/2</f>
        <v>113040</v>
      </c>
      <c r="AF18" s="15">
        <f>AE18*$S$73</f>
        <v>45216000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547</v>
      </c>
      <c r="D19" s="81" t="s">
        <v>26</v>
      </c>
      <c r="E19" s="12">
        <v>1</v>
      </c>
      <c r="F19" s="86"/>
      <c r="G19" s="12">
        <v>68.7</v>
      </c>
      <c r="H19" s="12"/>
      <c r="I19" s="12"/>
      <c r="J19" s="12">
        <f t="shared" si="13"/>
        <v>68.7</v>
      </c>
      <c r="L19" s="17"/>
      <c r="N19" s="14">
        <v>1525</v>
      </c>
      <c r="O19" s="15">
        <f t="shared" si="14"/>
        <v>610000</v>
      </c>
      <c r="P19" s="16">
        <f t="shared" ref="P19:P20" si="23">+J19*N19</f>
        <v>104767.5</v>
      </c>
      <c r="Q19" s="15">
        <f t="shared" si="15"/>
        <v>41907000</v>
      </c>
      <c r="S19" s="14">
        <f t="shared" si="16"/>
        <v>1625</v>
      </c>
      <c r="T19" s="15">
        <f t="shared" si="17"/>
        <v>650000</v>
      </c>
      <c r="U19" s="16">
        <f t="shared" ref="U19:U20" si="24">+J19*S19</f>
        <v>111637.5</v>
      </c>
      <c r="V19" s="15">
        <f t="shared" si="18"/>
        <v>44655000</v>
      </c>
      <c r="X19" s="14">
        <f t="shared" si="21"/>
        <v>1725</v>
      </c>
      <c r="Y19" s="15">
        <f t="shared" si="19"/>
        <v>690000</v>
      </c>
      <c r="Z19" s="15">
        <f t="shared" ref="Z19:Z20" si="25">+J19*X19</f>
        <v>118507.5</v>
      </c>
      <c r="AA19" s="15">
        <f t="shared" si="20"/>
        <v>47403000</v>
      </c>
      <c r="AC19" s="14"/>
      <c r="AD19" s="15"/>
      <c r="AE19" s="15"/>
      <c r="AF19" s="15"/>
      <c r="AG19" s="22"/>
      <c r="AH19" s="22"/>
      <c r="AI19" s="22"/>
      <c r="AJ19" s="22"/>
    </row>
    <row r="20" spans="2:36" ht="13.8" customHeight="1" x14ac:dyDescent="0.25">
      <c r="B20" s="191"/>
      <c r="C20" s="12">
        <v>548</v>
      </c>
      <c r="D20" s="81" t="s">
        <v>27</v>
      </c>
      <c r="E20" s="12">
        <v>1</v>
      </c>
      <c r="F20" s="86"/>
      <c r="G20" s="12">
        <v>71.7</v>
      </c>
      <c r="H20" s="12"/>
      <c r="I20" s="12"/>
      <c r="J20" s="12">
        <f t="shared" si="13"/>
        <v>71.7</v>
      </c>
      <c r="L20" s="17"/>
      <c r="N20" s="14">
        <v>1425</v>
      </c>
      <c r="O20" s="15">
        <f t="shared" si="14"/>
        <v>570000</v>
      </c>
      <c r="P20" s="16">
        <f t="shared" si="23"/>
        <v>102172.5</v>
      </c>
      <c r="Q20" s="15">
        <f t="shared" si="15"/>
        <v>40869000</v>
      </c>
      <c r="S20" s="14">
        <f t="shared" si="16"/>
        <v>1525</v>
      </c>
      <c r="T20" s="15">
        <f t="shared" si="17"/>
        <v>610000</v>
      </c>
      <c r="U20" s="16">
        <f t="shared" si="24"/>
        <v>109342.5</v>
      </c>
      <c r="V20" s="15">
        <f t="shared" si="18"/>
        <v>43737000</v>
      </c>
      <c r="X20" s="14">
        <f t="shared" si="21"/>
        <v>1625</v>
      </c>
      <c r="Y20" s="15">
        <f t="shared" si="19"/>
        <v>650000</v>
      </c>
      <c r="Z20" s="15">
        <f t="shared" si="25"/>
        <v>116512.5</v>
      </c>
      <c r="AA20" s="15">
        <f t="shared" si="20"/>
        <v>46605000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4.4" customHeight="1" x14ac:dyDescent="0.25">
      <c r="B21" s="191"/>
      <c r="C21" s="12">
        <v>549</v>
      </c>
      <c r="D21" s="81" t="s">
        <v>27</v>
      </c>
      <c r="E21" s="12">
        <v>1</v>
      </c>
      <c r="F21" s="86" t="s">
        <v>11</v>
      </c>
      <c r="G21" s="12">
        <v>62.6</v>
      </c>
      <c r="H21" s="12"/>
      <c r="I21" s="12">
        <v>0</v>
      </c>
      <c r="J21" s="12">
        <f t="shared" si="13"/>
        <v>62.6</v>
      </c>
      <c r="L21" s="17"/>
      <c r="N21" s="14">
        <v>1425</v>
      </c>
      <c r="O21" s="15">
        <f t="shared" si="14"/>
        <v>570000</v>
      </c>
      <c r="P21" s="16">
        <f>+J21*N21</f>
        <v>89205</v>
      </c>
      <c r="Q21" s="15">
        <f t="shared" si="15"/>
        <v>35682000</v>
      </c>
      <c r="S21" s="14">
        <f t="shared" si="16"/>
        <v>1525</v>
      </c>
      <c r="T21" s="15">
        <f t="shared" si="17"/>
        <v>610000</v>
      </c>
      <c r="U21" s="16">
        <f>+J21*S21</f>
        <v>95465</v>
      </c>
      <c r="V21" s="15">
        <f t="shared" si="18"/>
        <v>38186000</v>
      </c>
      <c r="X21" s="14">
        <f t="shared" si="21"/>
        <v>1625</v>
      </c>
      <c r="Y21" s="15">
        <f t="shared" si="19"/>
        <v>650000</v>
      </c>
      <c r="Z21" s="15">
        <f>+J21*X21</f>
        <v>101725</v>
      </c>
      <c r="AA21" s="15">
        <f t="shared" si="20"/>
        <v>40690000</v>
      </c>
      <c r="AC21" s="14">
        <f t="shared" si="22"/>
        <v>1700</v>
      </c>
      <c r="AD21" s="15">
        <f>AC21*$S$73</f>
        <v>680000</v>
      </c>
      <c r="AE21" s="15">
        <f>G21*AC21+(H21+I21)*AC21/2</f>
        <v>106420</v>
      </c>
      <c r="AF21" s="15">
        <f>AE21*$S$73</f>
        <v>42568000</v>
      </c>
      <c r="AG21" s="22"/>
      <c r="AH21" s="22"/>
      <c r="AI21" s="22"/>
      <c r="AJ21" s="22"/>
    </row>
    <row r="22" spans="2:36" x14ac:dyDescent="0.25">
      <c r="C22" s="18"/>
      <c r="D22" s="82"/>
      <c r="E22" s="18"/>
      <c r="F22" s="87"/>
      <c r="G22" s="19">
        <f>SUM(G15:G21)</f>
        <v>464.3</v>
      </c>
      <c r="H22" s="19">
        <f>SUM(H15:I21)</f>
        <v>0</v>
      </c>
      <c r="I22" s="19">
        <f>SUM(I15:I18)</f>
        <v>0</v>
      </c>
      <c r="J22" s="19">
        <f>SUM(J15:J21)</f>
        <v>464.3</v>
      </c>
      <c r="N22" s="104">
        <f>+P22/J22</f>
        <v>1481.2351927632997</v>
      </c>
      <c r="O22" s="20"/>
      <c r="P22" s="21">
        <f>SUM(P15:P21)</f>
        <v>687737.5</v>
      </c>
      <c r="Q22" s="21">
        <f>SUM(Q15:Q21)</f>
        <v>275095000</v>
      </c>
      <c r="S22" s="104">
        <f>+U22/J22</f>
        <v>1581.2351927632997</v>
      </c>
      <c r="T22" s="20"/>
      <c r="U22" s="21">
        <f>SUM(U15:U21)</f>
        <v>734167.5</v>
      </c>
      <c r="V22" s="21">
        <f>SUM(V15:V21)</f>
        <v>293667000</v>
      </c>
      <c r="X22" s="104">
        <f>+Z22/J22</f>
        <v>1681.2351927632994</v>
      </c>
      <c r="Y22" s="20">
        <f t="shared" si="19"/>
        <v>672494.07710531983</v>
      </c>
      <c r="Z22" s="21">
        <f>SUM(Z15:Z21)</f>
        <v>780597.5</v>
      </c>
      <c r="AA22" s="21">
        <f>SUM(AA15:AA21)</f>
        <v>312239000</v>
      </c>
      <c r="AC22" s="2">
        <f t="shared" si="22"/>
        <v>1756.2351927632994</v>
      </c>
      <c r="AD22" s="20">
        <f>AC22*$S$73</f>
        <v>702494.07710531983</v>
      </c>
      <c r="AE22" s="21">
        <f>SUM(AE15:AE21)</f>
        <v>569870</v>
      </c>
      <c r="AF22" s="21">
        <f>SUM(AF15:AF21)</f>
        <v>227948000</v>
      </c>
      <c r="AG22" s="193"/>
      <c r="AH22" s="193"/>
      <c r="AI22" s="193"/>
      <c r="AJ22" s="193"/>
    </row>
    <row r="23" spans="2:36" x14ac:dyDescent="0.25">
      <c r="C23" s="18"/>
      <c r="D23" s="82"/>
      <c r="E23" s="18"/>
      <c r="F23" s="87"/>
      <c r="G23" s="19"/>
      <c r="H23" s="19"/>
      <c r="I23" s="19"/>
      <c r="J23" s="19"/>
      <c r="N23" s="104"/>
      <c r="O23" s="20"/>
      <c r="P23" s="21"/>
      <c r="Q23" s="21"/>
      <c r="S23" s="104"/>
      <c r="T23" s="20"/>
      <c r="U23" s="21"/>
      <c r="V23" s="21"/>
      <c r="X23" s="104"/>
      <c r="Y23" s="20"/>
      <c r="Z23" s="21"/>
      <c r="AA23" s="21"/>
      <c r="AC23" s="2"/>
      <c r="AD23" s="20"/>
      <c r="AE23" s="21"/>
      <c r="AF23" s="21"/>
      <c r="AG23" s="2"/>
      <c r="AH23" s="2"/>
      <c r="AI23" s="2"/>
      <c r="AJ23" s="2"/>
    </row>
    <row r="24" spans="2:36" ht="13.8" customHeight="1" x14ac:dyDescent="0.25">
      <c r="B24" s="191">
        <v>3</v>
      </c>
      <c r="C24" s="12">
        <v>550</v>
      </c>
      <c r="D24" s="81" t="s">
        <v>27</v>
      </c>
      <c r="E24" s="12">
        <v>1</v>
      </c>
      <c r="F24" s="86" t="s">
        <v>11</v>
      </c>
      <c r="G24" s="12">
        <v>68.900000000000006</v>
      </c>
      <c r="H24" s="12"/>
      <c r="I24" s="12">
        <v>0</v>
      </c>
      <c r="J24" s="12">
        <f t="shared" ref="J24:J30" si="26">G24+H24</f>
        <v>68.900000000000006</v>
      </c>
      <c r="L24" s="13" t="s">
        <v>9</v>
      </c>
      <c r="N24" s="14">
        <v>1450</v>
      </c>
      <c r="O24" s="15">
        <f t="shared" ref="O24:O30" si="27">N24*$S$73</f>
        <v>580000</v>
      </c>
      <c r="P24" s="16">
        <f>+J24*N24</f>
        <v>99905.000000000015</v>
      </c>
      <c r="Q24" s="15">
        <f t="shared" ref="Q24:Q30" si="28">P24*$S$73</f>
        <v>39962000.000000007</v>
      </c>
      <c r="S24" s="14">
        <f t="shared" ref="S24:S30" si="29">N24+100</f>
        <v>1550</v>
      </c>
      <c r="T24" s="15">
        <f t="shared" ref="T24:T30" si="30">S24*$S$73</f>
        <v>620000</v>
      </c>
      <c r="U24" s="16">
        <f>+J24*S24</f>
        <v>106795.00000000001</v>
      </c>
      <c r="V24" s="15">
        <f t="shared" ref="V24:V30" si="31">U24*$S$73</f>
        <v>42718000.000000007</v>
      </c>
      <c r="X24" s="14">
        <f>+S24+100</f>
        <v>1650</v>
      </c>
      <c r="Y24" s="15">
        <f t="shared" ref="Y24:Y31" si="32">X24*$S$73</f>
        <v>660000</v>
      </c>
      <c r="Z24" s="15">
        <f>+J24*X24</f>
        <v>113685.00000000001</v>
      </c>
      <c r="AA24" s="15">
        <f t="shared" ref="AA24:AA30" si="33">Z24*$S$73</f>
        <v>45474000.000000007</v>
      </c>
      <c r="AC24" s="14">
        <f>X24+75</f>
        <v>1725</v>
      </c>
      <c r="AD24" s="15">
        <f>AC24*$S$73</f>
        <v>690000</v>
      </c>
      <c r="AE24" s="15">
        <f>G24*AC24+(H24+I24)*AC24/2</f>
        <v>118852.50000000001</v>
      </c>
      <c r="AF24" s="15">
        <f>AE24*$S$73</f>
        <v>47541000.000000007</v>
      </c>
      <c r="AG24" s="192"/>
      <c r="AH24" s="192"/>
      <c r="AI24" s="192"/>
      <c r="AJ24" s="192"/>
    </row>
    <row r="25" spans="2:36" ht="13.8" customHeight="1" x14ac:dyDescent="0.25">
      <c r="B25" s="191"/>
      <c r="C25" s="12">
        <v>551</v>
      </c>
      <c r="D25" s="81" t="s">
        <v>26</v>
      </c>
      <c r="E25" s="12">
        <v>1</v>
      </c>
      <c r="F25" s="86" t="s">
        <v>8</v>
      </c>
      <c r="G25" s="12">
        <v>66.8</v>
      </c>
      <c r="H25" s="12"/>
      <c r="I25" s="12">
        <v>0</v>
      </c>
      <c r="J25" s="12">
        <f t="shared" si="26"/>
        <v>66.8</v>
      </c>
      <c r="L25" s="17" t="s">
        <v>10</v>
      </c>
      <c r="N25" s="14">
        <v>1550</v>
      </c>
      <c r="O25" s="15">
        <f t="shared" si="27"/>
        <v>620000</v>
      </c>
      <c r="P25" s="16">
        <f>+J25*N25</f>
        <v>103540</v>
      </c>
      <c r="Q25" s="15">
        <f t="shared" si="28"/>
        <v>41416000</v>
      </c>
      <c r="S25" s="14">
        <f t="shared" si="29"/>
        <v>1650</v>
      </c>
      <c r="T25" s="15">
        <f t="shared" si="30"/>
        <v>660000</v>
      </c>
      <c r="U25" s="16">
        <f>+J25*S25</f>
        <v>110220</v>
      </c>
      <c r="V25" s="15">
        <f t="shared" si="31"/>
        <v>44088000</v>
      </c>
      <c r="X25" s="14">
        <f t="shared" ref="X25:X30" si="34">+S25+100</f>
        <v>1750</v>
      </c>
      <c r="Y25" s="15">
        <f t="shared" si="32"/>
        <v>700000</v>
      </c>
      <c r="Z25" s="15">
        <f>+J25*X25</f>
        <v>116900</v>
      </c>
      <c r="AA25" s="15">
        <f t="shared" si="33"/>
        <v>46760000</v>
      </c>
      <c r="AC25" s="14">
        <f t="shared" ref="AC25:AC31" si="35">X25+75</f>
        <v>1825</v>
      </c>
      <c r="AD25" s="15">
        <f>AC25*$S$73</f>
        <v>730000</v>
      </c>
      <c r="AE25" s="15">
        <f>G25*AC25+(H25+I25)*AC25/2</f>
        <v>121910</v>
      </c>
      <c r="AF25" s="15">
        <f>AE25*$S$73</f>
        <v>48764000</v>
      </c>
      <c r="AG25" s="192"/>
      <c r="AH25" s="192"/>
      <c r="AI25" s="192"/>
      <c r="AJ25" s="192"/>
    </row>
    <row r="26" spans="2:36" ht="13.8" customHeight="1" x14ac:dyDescent="0.25">
      <c r="B26" s="191"/>
      <c r="C26" s="12">
        <v>552</v>
      </c>
      <c r="D26" s="81" t="s">
        <v>26</v>
      </c>
      <c r="E26" s="12">
        <v>1</v>
      </c>
      <c r="F26" s="86" t="s">
        <v>8</v>
      </c>
      <c r="G26" s="12">
        <v>62.8</v>
      </c>
      <c r="H26" s="12"/>
      <c r="I26" s="12">
        <v>0</v>
      </c>
      <c r="J26" s="12">
        <f t="shared" si="26"/>
        <v>62.8</v>
      </c>
      <c r="L26" s="17" t="s">
        <v>10</v>
      </c>
      <c r="N26" s="14">
        <v>1550</v>
      </c>
      <c r="O26" s="15">
        <f t="shared" si="27"/>
        <v>620000</v>
      </c>
      <c r="P26" s="16">
        <f>+J26*N26</f>
        <v>97340</v>
      </c>
      <c r="Q26" s="15">
        <f t="shared" si="28"/>
        <v>38936000</v>
      </c>
      <c r="S26" s="14">
        <f t="shared" si="29"/>
        <v>1650</v>
      </c>
      <c r="T26" s="15">
        <f t="shared" si="30"/>
        <v>660000</v>
      </c>
      <c r="U26" s="16">
        <f>+J26*S26</f>
        <v>103620</v>
      </c>
      <c r="V26" s="15">
        <f t="shared" si="31"/>
        <v>41448000</v>
      </c>
      <c r="X26" s="14">
        <f t="shared" si="34"/>
        <v>1750</v>
      </c>
      <c r="Y26" s="15">
        <f t="shared" si="32"/>
        <v>700000</v>
      </c>
      <c r="Z26" s="15">
        <f>+J26*X26</f>
        <v>109900</v>
      </c>
      <c r="AA26" s="15">
        <f t="shared" si="33"/>
        <v>43960000</v>
      </c>
      <c r="AC26" s="14">
        <f t="shared" si="35"/>
        <v>1825</v>
      </c>
      <c r="AD26" s="15">
        <f>AC26*$S$73</f>
        <v>730000</v>
      </c>
      <c r="AE26" s="15">
        <f>G26*AC26+(H26+I26)*AC26/2</f>
        <v>114610</v>
      </c>
      <c r="AF26" s="15">
        <f>AE26*$S$73</f>
        <v>45844000</v>
      </c>
      <c r="AG26" s="192"/>
      <c r="AH26" s="192"/>
      <c r="AI26" s="192"/>
      <c r="AJ26" s="192"/>
    </row>
    <row r="27" spans="2:36" x14ac:dyDescent="0.25">
      <c r="B27" s="191"/>
      <c r="C27" s="12">
        <v>553</v>
      </c>
      <c r="D27" s="81" t="s">
        <v>26</v>
      </c>
      <c r="E27" s="12">
        <v>1</v>
      </c>
      <c r="F27" s="86"/>
      <c r="G27" s="12">
        <v>62.8</v>
      </c>
      <c r="H27" s="12"/>
      <c r="I27" s="12"/>
      <c r="J27" s="12">
        <f t="shared" si="26"/>
        <v>62.8</v>
      </c>
      <c r="L27" s="17"/>
      <c r="N27" s="14">
        <v>1550</v>
      </c>
      <c r="O27" s="15">
        <f t="shared" si="27"/>
        <v>620000</v>
      </c>
      <c r="P27" s="16">
        <f t="shared" ref="P27:P28" si="36">+J27*N27</f>
        <v>97340</v>
      </c>
      <c r="Q27" s="15">
        <f t="shared" si="28"/>
        <v>38936000</v>
      </c>
      <c r="S27" s="14">
        <f t="shared" si="29"/>
        <v>1650</v>
      </c>
      <c r="T27" s="15">
        <f t="shared" si="30"/>
        <v>660000</v>
      </c>
      <c r="U27" s="16">
        <f t="shared" ref="U27:U28" si="37">+J27*S27</f>
        <v>103620</v>
      </c>
      <c r="V27" s="15">
        <f t="shared" si="31"/>
        <v>41448000</v>
      </c>
      <c r="X27" s="14">
        <f t="shared" si="34"/>
        <v>1750</v>
      </c>
      <c r="Y27" s="15">
        <f t="shared" si="32"/>
        <v>700000</v>
      </c>
      <c r="Z27" s="15">
        <f t="shared" ref="Z27:Z28" si="38">+J27*X27</f>
        <v>109900</v>
      </c>
      <c r="AA27" s="15">
        <f t="shared" si="33"/>
        <v>43960000</v>
      </c>
      <c r="AC27" s="14"/>
      <c r="AD27" s="15"/>
      <c r="AE27" s="15"/>
      <c r="AF27" s="15"/>
      <c r="AG27" s="22"/>
      <c r="AH27" s="22"/>
      <c r="AI27" s="22"/>
      <c r="AJ27" s="22"/>
    </row>
    <row r="28" spans="2:36" x14ac:dyDescent="0.25">
      <c r="B28" s="191"/>
      <c r="C28" s="12">
        <v>554</v>
      </c>
      <c r="D28" s="81" t="s">
        <v>26</v>
      </c>
      <c r="E28" s="12">
        <v>1</v>
      </c>
      <c r="F28" s="86"/>
      <c r="G28" s="12">
        <v>68.7</v>
      </c>
      <c r="H28" s="12"/>
      <c r="I28" s="12"/>
      <c r="J28" s="12">
        <f t="shared" si="26"/>
        <v>68.7</v>
      </c>
      <c r="L28" s="17"/>
      <c r="N28" s="14">
        <v>1550</v>
      </c>
      <c r="O28" s="15">
        <f t="shared" si="27"/>
        <v>620000</v>
      </c>
      <c r="P28" s="16">
        <f t="shared" si="36"/>
        <v>106485</v>
      </c>
      <c r="Q28" s="15">
        <f t="shared" si="28"/>
        <v>42594000</v>
      </c>
      <c r="S28" s="14">
        <f t="shared" si="29"/>
        <v>1650</v>
      </c>
      <c r="T28" s="15">
        <f t="shared" si="30"/>
        <v>660000</v>
      </c>
      <c r="U28" s="16">
        <f t="shared" si="37"/>
        <v>113355</v>
      </c>
      <c r="V28" s="15">
        <f t="shared" si="31"/>
        <v>45342000</v>
      </c>
      <c r="X28" s="14">
        <f t="shared" si="34"/>
        <v>1750</v>
      </c>
      <c r="Y28" s="15">
        <f t="shared" si="32"/>
        <v>700000</v>
      </c>
      <c r="Z28" s="15">
        <f t="shared" si="38"/>
        <v>120225</v>
      </c>
      <c r="AA28" s="15">
        <f t="shared" si="33"/>
        <v>48090000</v>
      </c>
      <c r="AC28" s="14"/>
      <c r="AD28" s="15"/>
      <c r="AE28" s="15"/>
      <c r="AF28" s="15"/>
      <c r="AG28" s="22"/>
      <c r="AH28" s="22"/>
      <c r="AI28" s="22"/>
      <c r="AJ28" s="22"/>
    </row>
    <row r="29" spans="2:36" ht="13.8" customHeight="1" x14ac:dyDescent="0.25">
      <c r="B29" s="191"/>
      <c r="C29" s="12">
        <v>555</v>
      </c>
      <c r="D29" s="81" t="s">
        <v>27</v>
      </c>
      <c r="E29" s="12">
        <v>1</v>
      </c>
      <c r="F29" s="86" t="s">
        <v>11</v>
      </c>
      <c r="G29" s="12">
        <v>71.7</v>
      </c>
      <c r="H29" s="12"/>
      <c r="I29" s="12">
        <v>0</v>
      </c>
      <c r="J29" s="12">
        <f t="shared" si="26"/>
        <v>71.7</v>
      </c>
      <c r="L29" s="17" t="s">
        <v>10</v>
      </c>
      <c r="N29" s="14">
        <v>1450</v>
      </c>
      <c r="O29" s="15">
        <f t="shared" si="27"/>
        <v>580000</v>
      </c>
      <c r="P29" s="16">
        <f>+J29*N29</f>
        <v>103965</v>
      </c>
      <c r="Q29" s="15">
        <f t="shared" si="28"/>
        <v>41586000</v>
      </c>
      <c r="S29" s="14">
        <f t="shared" si="29"/>
        <v>1550</v>
      </c>
      <c r="T29" s="15">
        <f t="shared" si="30"/>
        <v>620000</v>
      </c>
      <c r="U29" s="16">
        <f>+J29*S29</f>
        <v>111135</v>
      </c>
      <c r="V29" s="15">
        <f t="shared" si="31"/>
        <v>44454000</v>
      </c>
      <c r="X29" s="14">
        <f t="shared" si="34"/>
        <v>1650</v>
      </c>
      <c r="Y29" s="15">
        <f t="shared" si="32"/>
        <v>660000</v>
      </c>
      <c r="Z29" s="15">
        <f>+J29*X29</f>
        <v>118305</v>
      </c>
      <c r="AA29" s="15">
        <f t="shared" si="33"/>
        <v>47322000</v>
      </c>
      <c r="AC29" s="14">
        <f t="shared" si="35"/>
        <v>1725</v>
      </c>
      <c r="AD29" s="15">
        <f>AC29*$S$73</f>
        <v>690000</v>
      </c>
      <c r="AE29" s="15">
        <f>G29*AC29+(H29+I29)*AC29/2</f>
        <v>123682.5</v>
      </c>
      <c r="AF29" s="15">
        <f>AE29*$S$73</f>
        <v>49473000</v>
      </c>
      <c r="AG29" s="192"/>
      <c r="AH29" s="192"/>
      <c r="AI29" s="192"/>
      <c r="AJ29" s="192"/>
    </row>
    <row r="30" spans="2:36" ht="14.4" customHeight="1" x14ac:dyDescent="0.25">
      <c r="B30" s="191"/>
      <c r="C30" s="12">
        <v>556</v>
      </c>
      <c r="D30" s="81" t="s">
        <v>27</v>
      </c>
      <c r="E30" s="12">
        <v>1</v>
      </c>
      <c r="F30" s="86" t="s">
        <v>11</v>
      </c>
      <c r="G30" s="12">
        <v>62.6</v>
      </c>
      <c r="H30" s="12"/>
      <c r="I30" s="12">
        <v>0</v>
      </c>
      <c r="J30" s="12">
        <f t="shared" si="26"/>
        <v>62.6</v>
      </c>
      <c r="L30" s="17"/>
      <c r="N30" s="14">
        <v>1450</v>
      </c>
      <c r="O30" s="15">
        <f t="shared" si="27"/>
        <v>580000</v>
      </c>
      <c r="P30" s="16">
        <f>+J30*N30</f>
        <v>90770</v>
      </c>
      <c r="Q30" s="15">
        <f t="shared" si="28"/>
        <v>36308000</v>
      </c>
      <c r="S30" s="14">
        <f t="shared" si="29"/>
        <v>1550</v>
      </c>
      <c r="T30" s="15">
        <f t="shared" si="30"/>
        <v>620000</v>
      </c>
      <c r="U30" s="16">
        <f>+J30*S30</f>
        <v>97030</v>
      </c>
      <c r="V30" s="15">
        <f t="shared" si="31"/>
        <v>38812000</v>
      </c>
      <c r="X30" s="14">
        <f t="shared" si="34"/>
        <v>1650</v>
      </c>
      <c r="Y30" s="15">
        <f t="shared" si="32"/>
        <v>660000</v>
      </c>
      <c r="Z30" s="15">
        <f>+J30*X30</f>
        <v>103290</v>
      </c>
      <c r="AA30" s="15">
        <f t="shared" si="33"/>
        <v>41316000</v>
      </c>
      <c r="AC30" s="14">
        <f t="shared" si="35"/>
        <v>1725</v>
      </c>
      <c r="AD30" s="15">
        <f>AC30*$S$73</f>
        <v>690000</v>
      </c>
      <c r="AE30" s="15">
        <f>G30*AC30+(H30+I30)*AC30/2</f>
        <v>107985</v>
      </c>
      <c r="AF30" s="15">
        <f>AE30*$S$73</f>
        <v>43194000</v>
      </c>
      <c r="AG30" s="22"/>
      <c r="AH30" s="22"/>
      <c r="AI30" s="22"/>
      <c r="AJ30" s="22"/>
    </row>
    <row r="31" spans="2:36" x14ac:dyDescent="0.25">
      <c r="C31" s="18"/>
      <c r="D31" s="82"/>
      <c r="E31" s="18"/>
      <c r="F31" s="87"/>
      <c r="G31" s="19">
        <f>SUM(G24:G30)</f>
        <v>464.3</v>
      </c>
      <c r="H31" s="19">
        <f>SUM(H24:I30)</f>
        <v>0</v>
      </c>
      <c r="I31" s="19">
        <f>SUM(I24:I29)</f>
        <v>0</v>
      </c>
      <c r="J31" s="19">
        <f>SUM(J24:J30)</f>
        <v>464.3</v>
      </c>
      <c r="N31" s="104">
        <f>+P31/J31</f>
        <v>1506.2351927632997</v>
      </c>
      <c r="O31" s="20"/>
      <c r="P31" s="21">
        <f>SUM(P24:P30)</f>
        <v>699345</v>
      </c>
      <c r="Q31" s="21">
        <f>SUM(Q24:Q30)</f>
        <v>279738000</v>
      </c>
      <c r="S31" s="104">
        <f>+U31/J31</f>
        <v>1606.2351927632997</v>
      </c>
      <c r="T31" s="20"/>
      <c r="U31" s="21">
        <f>SUM(U24:U30)</f>
        <v>745775</v>
      </c>
      <c r="V31" s="21">
        <f>SUM(V24:V30)</f>
        <v>298310000</v>
      </c>
      <c r="X31" s="104">
        <f>+Z31/J31</f>
        <v>1706.2351927632994</v>
      </c>
      <c r="Y31" s="20">
        <f t="shared" si="32"/>
        <v>682494.07710531983</v>
      </c>
      <c r="Z31" s="21">
        <f>SUM(Z24:Z30)</f>
        <v>792205</v>
      </c>
      <c r="AA31" s="21">
        <f>SUM(AA24:AA30)</f>
        <v>316882000</v>
      </c>
      <c r="AC31" s="2">
        <f t="shared" si="35"/>
        <v>1781.2351927632994</v>
      </c>
      <c r="AD31" s="20">
        <f>AC31*$S$73</f>
        <v>712494.07710531983</v>
      </c>
      <c r="AE31" s="21">
        <f>SUM(AE24:AE30)</f>
        <v>587040</v>
      </c>
      <c r="AF31" s="21">
        <f>SUM(AF24:AF30)</f>
        <v>234816000</v>
      </c>
      <c r="AG31" s="193"/>
      <c r="AH31" s="193"/>
      <c r="AI31" s="193"/>
      <c r="AJ31" s="193"/>
    </row>
    <row r="32" spans="2:36" x14ac:dyDescent="0.25">
      <c r="C32" s="18"/>
      <c r="D32" s="82"/>
      <c r="E32" s="18"/>
      <c r="F32" s="87"/>
      <c r="G32" s="19"/>
      <c r="H32" s="19"/>
      <c r="I32" s="19"/>
      <c r="J32" s="19"/>
      <c r="N32" s="104"/>
      <c r="O32" s="20"/>
      <c r="P32" s="21"/>
      <c r="Q32" s="21"/>
      <c r="S32" s="104"/>
      <c r="T32" s="20"/>
      <c r="U32" s="21"/>
      <c r="V32" s="21"/>
      <c r="X32" s="104"/>
      <c r="Y32" s="20"/>
      <c r="Z32" s="21"/>
      <c r="AA32" s="21"/>
      <c r="AC32" s="2"/>
      <c r="AD32" s="20"/>
      <c r="AE32" s="21"/>
      <c r="AF32" s="21"/>
      <c r="AG32" s="2"/>
      <c r="AH32" s="2"/>
      <c r="AI32" s="2"/>
      <c r="AJ32" s="2"/>
    </row>
    <row r="33" spans="2:36" ht="13.8" customHeight="1" x14ac:dyDescent="0.25">
      <c r="B33" s="191">
        <v>4</v>
      </c>
      <c r="C33" s="12">
        <v>557</v>
      </c>
      <c r="D33" s="81" t="s">
        <v>27</v>
      </c>
      <c r="E33" s="12">
        <v>1</v>
      </c>
      <c r="F33" s="86" t="s">
        <v>11</v>
      </c>
      <c r="G33" s="12">
        <v>68.900000000000006</v>
      </c>
      <c r="H33" s="12"/>
      <c r="I33" s="12">
        <v>0</v>
      </c>
      <c r="J33" s="12">
        <f t="shared" ref="J33:J39" si="39">G33+H33</f>
        <v>68.900000000000006</v>
      </c>
      <c r="L33" s="13" t="s">
        <v>9</v>
      </c>
      <c r="N33" s="14">
        <v>1450</v>
      </c>
      <c r="O33" s="15">
        <f t="shared" ref="O33:O39" si="40">N33*$S$73</f>
        <v>580000</v>
      </c>
      <c r="P33" s="16">
        <f>+J33*N33</f>
        <v>99905.000000000015</v>
      </c>
      <c r="Q33" s="15">
        <f t="shared" ref="Q33:Q39" si="41">P33*$S$73</f>
        <v>39962000.000000007</v>
      </c>
      <c r="S33" s="14">
        <f t="shared" ref="S33:S39" si="42">N33+100</f>
        <v>1550</v>
      </c>
      <c r="T33" s="15">
        <f t="shared" ref="T33:T39" si="43">S33*$S$73</f>
        <v>620000</v>
      </c>
      <c r="U33" s="16">
        <f>+J33*S33</f>
        <v>106795.00000000001</v>
      </c>
      <c r="V33" s="15">
        <f t="shared" ref="V33:V39" si="44">U33*$S$73</f>
        <v>42718000.000000007</v>
      </c>
      <c r="X33" s="14">
        <f>+S33+100</f>
        <v>1650</v>
      </c>
      <c r="Y33" s="15">
        <f t="shared" ref="Y33:Y40" si="45">X33*$S$73</f>
        <v>660000</v>
      </c>
      <c r="Z33" s="15">
        <f>+J33*X33</f>
        <v>113685.00000000001</v>
      </c>
      <c r="AA33" s="15">
        <f t="shared" ref="AA33:AA39" si="46">Z33*$S$73</f>
        <v>45474000.000000007</v>
      </c>
      <c r="AC33" s="14">
        <f>X33+75</f>
        <v>1725</v>
      </c>
      <c r="AD33" s="15">
        <f>AC33*$S$73</f>
        <v>690000</v>
      </c>
      <c r="AE33" s="15">
        <f>G33*AC33+(H33+I33)*AC33/2</f>
        <v>118852.50000000001</v>
      </c>
      <c r="AF33" s="15">
        <f>AE33*$S$73</f>
        <v>47541000.000000007</v>
      </c>
      <c r="AG33" s="192"/>
      <c r="AH33" s="192"/>
      <c r="AI33" s="192"/>
      <c r="AJ33" s="192"/>
    </row>
    <row r="34" spans="2:36" ht="13.8" customHeight="1" x14ac:dyDescent="0.25">
      <c r="B34" s="191"/>
      <c r="C34" s="12">
        <v>558</v>
      </c>
      <c r="D34" s="81" t="s">
        <v>26</v>
      </c>
      <c r="E34" s="12">
        <v>1</v>
      </c>
      <c r="F34" s="86" t="s">
        <v>8</v>
      </c>
      <c r="G34" s="12">
        <v>66.8</v>
      </c>
      <c r="H34" s="12"/>
      <c r="I34" s="12">
        <v>0</v>
      </c>
      <c r="J34" s="12">
        <f t="shared" si="39"/>
        <v>66.8</v>
      </c>
      <c r="L34" s="17" t="s">
        <v>10</v>
      </c>
      <c r="N34" s="14">
        <v>1550</v>
      </c>
      <c r="O34" s="15">
        <f t="shared" si="40"/>
        <v>620000</v>
      </c>
      <c r="P34" s="16">
        <f>+J34*N34</f>
        <v>103540</v>
      </c>
      <c r="Q34" s="15">
        <f t="shared" si="41"/>
        <v>41416000</v>
      </c>
      <c r="S34" s="14">
        <f t="shared" si="42"/>
        <v>1650</v>
      </c>
      <c r="T34" s="15">
        <f t="shared" si="43"/>
        <v>660000</v>
      </c>
      <c r="U34" s="16">
        <f>+J34*S34</f>
        <v>110220</v>
      </c>
      <c r="V34" s="15">
        <f t="shared" si="44"/>
        <v>44088000</v>
      </c>
      <c r="X34" s="14">
        <f t="shared" ref="X34:X39" si="47">+S34+100</f>
        <v>1750</v>
      </c>
      <c r="Y34" s="15">
        <f t="shared" si="45"/>
        <v>700000</v>
      </c>
      <c r="Z34" s="15">
        <f>+J34*X34</f>
        <v>116900</v>
      </c>
      <c r="AA34" s="15">
        <f t="shared" si="46"/>
        <v>46760000</v>
      </c>
      <c r="AC34" s="14">
        <f t="shared" ref="AC34:AC40" si="48">X34+75</f>
        <v>1825</v>
      </c>
      <c r="AD34" s="15">
        <f>AC34*$S$73</f>
        <v>730000</v>
      </c>
      <c r="AE34" s="15">
        <f>G34*AC34+(H34+I34)*AC34/2</f>
        <v>121910</v>
      </c>
      <c r="AF34" s="15">
        <f>AE34*$S$73</f>
        <v>48764000</v>
      </c>
      <c r="AG34" s="192"/>
      <c r="AH34" s="192"/>
      <c r="AI34" s="192"/>
      <c r="AJ34" s="192"/>
    </row>
    <row r="35" spans="2:36" ht="13.8" customHeight="1" x14ac:dyDescent="0.25">
      <c r="B35" s="191"/>
      <c r="C35" s="12">
        <v>559</v>
      </c>
      <c r="D35" s="81" t="s">
        <v>26</v>
      </c>
      <c r="E35" s="12">
        <v>1</v>
      </c>
      <c r="F35" s="86" t="s">
        <v>8</v>
      </c>
      <c r="G35" s="12">
        <v>62.8</v>
      </c>
      <c r="H35" s="12"/>
      <c r="I35" s="12">
        <v>0</v>
      </c>
      <c r="J35" s="12">
        <f t="shared" si="39"/>
        <v>62.8</v>
      </c>
      <c r="L35" s="17" t="s">
        <v>10</v>
      </c>
      <c r="N35" s="14">
        <v>1550</v>
      </c>
      <c r="O35" s="15">
        <f t="shared" si="40"/>
        <v>620000</v>
      </c>
      <c r="P35" s="16">
        <f>+J35*N35</f>
        <v>97340</v>
      </c>
      <c r="Q35" s="15">
        <f t="shared" si="41"/>
        <v>38936000</v>
      </c>
      <c r="S35" s="14">
        <f t="shared" si="42"/>
        <v>1650</v>
      </c>
      <c r="T35" s="15">
        <f t="shared" si="43"/>
        <v>660000</v>
      </c>
      <c r="U35" s="16">
        <f>+J35*S35</f>
        <v>103620</v>
      </c>
      <c r="V35" s="15">
        <f t="shared" si="44"/>
        <v>41448000</v>
      </c>
      <c r="X35" s="14">
        <f t="shared" si="47"/>
        <v>1750</v>
      </c>
      <c r="Y35" s="15">
        <f t="shared" si="45"/>
        <v>700000</v>
      </c>
      <c r="Z35" s="15">
        <f>+J35*X35</f>
        <v>109900</v>
      </c>
      <c r="AA35" s="15">
        <f t="shared" si="46"/>
        <v>43960000</v>
      </c>
      <c r="AC35" s="14">
        <f t="shared" si="48"/>
        <v>1825</v>
      </c>
      <c r="AD35" s="15">
        <f>AC35*$S$73</f>
        <v>730000</v>
      </c>
      <c r="AE35" s="15">
        <f>G35*AC35+(H35+I35)*AC35/2</f>
        <v>114610</v>
      </c>
      <c r="AF35" s="15">
        <f>AE35*$S$73</f>
        <v>45844000</v>
      </c>
      <c r="AG35" s="192"/>
      <c r="AH35" s="192"/>
      <c r="AI35" s="192"/>
      <c r="AJ35" s="192"/>
    </row>
    <row r="36" spans="2:36" ht="13.8" customHeight="1" x14ac:dyDescent="0.25">
      <c r="B36" s="191"/>
      <c r="C36" s="12">
        <v>560</v>
      </c>
      <c r="D36" s="81" t="s">
        <v>26</v>
      </c>
      <c r="E36" s="12">
        <v>1</v>
      </c>
      <c r="F36" s="86" t="s">
        <v>11</v>
      </c>
      <c r="G36" s="12">
        <v>62.8</v>
      </c>
      <c r="H36" s="12"/>
      <c r="I36" s="12">
        <v>0</v>
      </c>
      <c r="J36" s="12">
        <f t="shared" si="39"/>
        <v>62.8</v>
      </c>
      <c r="L36" s="17" t="s">
        <v>10</v>
      </c>
      <c r="N36" s="14">
        <v>1550</v>
      </c>
      <c r="O36" s="15">
        <f t="shared" si="40"/>
        <v>620000</v>
      </c>
      <c r="P36" s="16">
        <f>+J36*N36</f>
        <v>97340</v>
      </c>
      <c r="Q36" s="15">
        <f t="shared" si="41"/>
        <v>38936000</v>
      </c>
      <c r="S36" s="14">
        <f t="shared" si="42"/>
        <v>1650</v>
      </c>
      <c r="T36" s="15">
        <f t="shared" si="43"/>
        <v>660000</v>
      </c>
      <c r="U36" s="16">
        <f>+J36*S36</f>
        <v>103620</v>
      </c>
      <c r="V36" s="15">
        <f t="shared" si="44"/>
        <v>41448000</v>
      </c>
      <c r="X36" s="14">
        <f t="shared" si="47"/>
        <v>1750</v>
      </c>
      <c r="Y36" s="15">
        <f t="shared" si="45"/>
        <v>700000</v>
      </c>
      <c r="Z36" s="15">
        <f>+J36*X36</f>
        <v>109900</v>
      </c>
      <c r="AA36" s="15">
        <f t="shared" si="46"/>
        <v>43960000</v>
      </c>
      <c r="AC36" s="14">
        <f t="shared" si="48"/>
        <v>1825</v>
      </c>
      <c r="AD36" s="15">
        <f>AC36*$S$73</f>
        <v>730000</v>
      </c>
      <c r="AE36" s="15">
        <f>G36*AC36+(H36+I36)*AC36/2</f>
        <v>114610</v>
      </c>
      <c r="AF36" s="15">
        <f>AE36*$S$73</f>
        <v>45844000</v>
      </c>
      <c r="AG36" s="192"/>
      <c r="AH36" s="192"/>
      <c r="AI36" s="192"/>
      <c r="AJ36" s="192"/>
    </row>
    <row r="37" spans="2:36" x14ac:dyDescent="0.25">
      <c r="B37" s="191"/>
      <c r="C37" s="12">
        <v>561</v>
      </c>
      <c r="D37" s="81" t="s">
        <v>26</v>
      </c>
      <c r="E37" s="12">
        <v>1</v>
      </c>
      <c r="F37" s="86"/>
      <c r="G37" s="12">
        <v>68.7</v>
      </c>
      <c r="H37" s="12"/>
      <c r="I37" s="12"/>
      <c r="J37" s="12">
        <f t="shared" si="39"/>
        <v>68.7</v>
      </c>
      <c r="L37" s="17"/>
      <c r="N37" s="14">
        <v>1550</v>
      </c>
      <c r="O37" s="15">
        <f t="shared" si="40"/>
        <v>620000</v>
      </c>
      <c r="P37" s="16">
        <f t="shared" ref="P37:P38" si="49">+J37*N37</f>
        <v>106485</v>
      </c>
      <c r="Q37" s="15">
        <f t="shared" si="41"/>
        <v>42594000</v>
      </c>
      <c r="S37" s="14">
        <f t="shared" si="42"/>
        <v>1650</v>
      </c>
      <c r="T37" s="15">
        <f t="shared" si="43"/>
        <v>660000</v>
      </c>
      <c r="U37" s="16">
        <f t="shared" ref="U37:U38" si="50">+J37*S37</f>
        <v>113355</v>
      </c>
      <c r="V37" s="15">
        <f t="shared" si="44"/>
        <v>45342000</v>
      </c>
      <c r="X37" s="14">
        <f t="shared" si="47"/>
        <v>1750</v>
      </c>
      <c r="Y37" s="15">
        <f t="shared" si="45"/>
        <v>700000</v>
      </c>
      <c r="Z37" s="15">
        <f t="shared" ref="Z37:Z38" si="51">+J37*X37</f>
        <v>120225</v>
      </c>
      <c r="AA37" s="15">
        <f t="shared" si="46"/>
        <v>48090000</v>
      </c>
      <c r="AC37" s="14"/>
      <c r="AD37" s="15"/>
      <c r="AE37" s="15"/>
      <c r="AF37" s="15"/>
      <c r="AG37" s="22"/>
      <c r="AH37" s="22"/>
      <c r="AI37" s="22"/>
      <c r="AJ37" s="22"/>
    </row>
    <row r="38" spans="2:36" x14ac:dyDescent="0.25">
      <c r="B38" s="191"/>
      <c r="C38" s="12">
        <v>562</v>
      </c>
      <c r="D38" s="81" t="s">
        <v>27</v>
      </c>
      <c r="E38" s="12">
        <v>1</v>
      </c>
      <c r="F38" s="86"/>
      <c r="G38" s="12">
        <v>71.7</v>
      </c>
      <c r="H38" s="12"/>
      <c r="I38" s="12"/>
      <c r="J38" s="12">
        <f t="shared" si="39"/>
        <v>71.7</v>
      </c>
      <c r="L38" s="17"/>
      <c r="N38" s="14">
        <v>1450</v>
      </c>
      <c r="O38" s="15">
        <f t="shared" si="40"/>
        <v>580000</v>
      </c>
      <c r="P38" s="16">
        <f t="shared" si="49"/>
        <v>103965</v>
      </c>
      <c r="Q38" s="15">
        <f t="shared" si="41"/>
        <v>41586000</v>
      </c>
      <c r="S38" s="14">
        <f t="shared" si="42"/>
        <v>1550</v>
      </c>
      <c r="T38" s="15">
        <f t="shared" si="43"/>
        <v>620000</v>
      </c>
      <c r="U38" s="16">
        <f t="shared" si="50"/>
        <v>111135</v>
      </c>
      <c r="V38" s="15">
        <f t="shared" si="44"/>
        <v>44454000</v>
      </c>
      <c r="X38" s="14">
        <f t="shared" si="47"/>
        <v>1650</v>
      </c>
      <c r="Y38" s="15">
        <f t="shared" si="45"/>
        <v>660000</v>
      </c>
      <c r="Z38" s="15">
        <f t="shared" si="51"/>
        <v>118305</v>
      </c>
      <c r="AA38" s="15">
        <f t="shared" si="46"/>
        <v>47322000</v>
      </c>
      <c r="AC38" s="14"/>
      <c r="AD38" s="15"/>
      <c r="AE38" s="15"/>
      <c r="AF38" s="15"/>
      <c r="AG38" s="22"/>
      <c r="AH38" s="22"/>
      <c r="AI38" s="22"/>
      <c r="AJ38" s="22"/>
    </row>
    <row r="39" spans="2:36" ht="14.4" customHeight="1" x14ac:dyDescent="0.25">
      <c r="B39" s="191"/>
      <c r="C39" s="12">
        <v>563</v>
      </c>
      <c r="D39" s="81" t="s">
        <v>27</v>
      </c>
      <c r="E39" s="12">
        <v>1</v>
      </c>
      <c r="F39" s="86" t="s">
        <v>11</v>
      </c>
      <c r="G39" s="12">
        <v>62.6</v>
      </c>
      <c r="H39" s="12"/>
      <c r="I39" s="12">
        <v>0</v>
      </c>
      <c r="J39" s="12">
        <f t="shared" si="39"/>
        <v>62.6</v>
      </c>
      <c r="L39" s="17"/>
      <c r="N39" s="14">
        <v>1450</v>
      </c>
      <c r="O39" s="15">
        <f t="shared" si="40"/>
        <v>580000</v>
      </c>
      <c r="P39" s="16">
        <f>+J39*N39</f>
        <v>90770</v>
      </c>
      <c r="Q39" s="15">
        <f t="shared" si="41"/>
        <v>36308000</v>
      </c>
      <c r="S39" s="14">
        <f t="shared" si="42"/>
        <v>1550</v>
      </c>
      <c r="T39" s="15">
        <f t="shared" si="43"/>
        <v>620000</v>
      </c>
      <c r="U39" s="16">
        <f>+J39*S39</f>
        <v>97030</v>
      </c>
      <c r="V39" s="15">
        <f t="shared" si="44"/>
        <v>38812000</v>
      </c>
      <c r="X39" s="14">
        <f t="shared" si="47"/>
        <v>1650</v>
      </c>
      <c r="Y39" s="15">
        <f t="shared" si="45"/>
        <v>660000</v>
      </c>
      <c r="Z39" s="15">
        <f>+J39*X39</f>
        <v>103290</v>
      </c>
      <c r="AA39" s="15">
        <f t="shared" si="46"/>
        <v>41316000</v>
      </c>
      <c r="AC39" s="14">
        <f t="shared" si="48"/>
        <v>1725</v>
      </c>
      <c r="AD39" s="15">
        <f>AC39*$S$73</f>
        <v>690000</v>
      </c>
      <c r="AE39" s="15">
        <f>G39*AC39+(H39+I39)*AC39/2</f>
        <v>107985</v>
      </c>
      <c r="AF39" s="15">
        <f>AE39*$S$73</f>
        <v>43194000</v>
      </c>
      <c r="AG39" s="22"/>
      <c r="AH39" s="22"/>
      <c r="AI39" s="22"/>
      <c r="AJ39" s="22"/>
    </row>
    <row r="40" spans="2:36" x14ac:dyDescent="0.25">
      <c r="C40" s="18"/>
      <c r="D40" s="82"/>
      <c r="E40" s="18"/>
      <c r="F40" s="87"/>
      <c r="G40" s="19">
        <f>SUM(G33:G39)</f>
        <v>464.3</v>
      </c>
      <c r="H40" s="19">
        <f>SUM(H33:I39)</f>
        <v>0</v>
      </c>
      <c r="I40" s="19">
        <f>SUM(I33:I36)</f>
        <v>0</v>
      </c>
      <c r="J40" s="19">
        <f>SUM(J33:J39)</f>
        <v>464.3</v>
      </c>
      <c r="N40" s="104">
        <f>+P40/J40</f>
        <v>1506.2351927632997</v>
      </c>
      <c r="O40" s="20"/>
      <c r="P40" s="21">
        <f>SUM(P33:P39)</f>
        <v>699345</v>
      </c>
      <c r="Q40" s="21">
        <f>SUM(Q33:Q39)</f>
        <v>279738000</v>
      </c>
      <c r="S40" s="104">
        <f>+U40/J40</f>
        <v>1606.2351927632997</v>
      </c>
      <c r="T40" s="20"/>
      <c r="U40" s="21">
        <f>SUM(U33:U39)</f>
        <v>745775</v>
      </c>
      <c r="V40" s="21">
        <f>SUM(V33:V39)</f>
        <v>298310000</v>
      </c>
      <c r="X40" s="104">
        <f>+Z40/J40</f>
        <v>1706.2351927632994</v>
      </c>
      <c r="Y40" s="20">
        <f t="shared" si="45"/>
        <v>682494.07710531983</v>
      </c>
      <c r="Z40" s="21">
        <f>SUM(Z33:Z39)</f>
        <v>792205</v>
      </c>
      <c r="AA40" s="21">
        <f>SUM(AA33:AA39)</f>
        <v>316882000</v>
      </c>
      <c r="AC40" s="2">
        <f t="shared" si="48"/>
        <v>1781.2351927632994</v>
      </c>
      <c r="AD40" s="20">
        <f>AC40*$S$73</f>
        <v>712494.07710531983</v>
      </c>
      <c r="AE40" s="21">
        <f>SUM(AE33:AE39)</f>
        <v>577967.5</v>
      </c>
      <c r="AF40" s="21">
        <f>SUM(AF33:AF39)</f>
        <v>231187000</v>
      </c>
      <c r="AG40" s="193"/>
      <c r="AH40" s="193"/>
      <c r="AI40" s="193"/>
      <c r="AJ40" s="193"/>
    </row>
    <row r="41" spans="2:36" x14ac:dyDescent="0.25">
      <c r="C41" s="18"/>
      <c r="D41" s="82"/>
      <c r="E41" s="18"/>
      <c r="F41" s="87"/>
      <c r="G41" s="19"/>
      <c r="H41" s="19"/>
      <c r="I41" s="19"/>
      <c r="J41" s="19"/>
      <c r="N41" s="104"/>
      <c r="O41" s="20"/>
      <c r="P41" s="21"/>
      <c r="Q41" s="21"/>
      <c r="S41" s="104"/>
      <c r="T41" s="20"/>
      <c r="U41" s="21"/>
      <c r="V41" s="21"/>
      <c r="X41" s="104"/>
      <c r="Y41" s="20"/>
      <c r="Z41" s="21"/>
      <c r="AA41" s="21"/>
      <c r="AC41" s="2"/>
      <c r="AD41" s="20"/>
      <c r="AE41" s="21"/>
      <c r="AF41" s="21"/>
      <c r="AG41" s="2"/>
      <c r="AH41" s="2"/>
      <c r="AI41" s="2"/>
      <c r="AJ41" s="2"/>
    </row>
    <row r="42" spans="2:36" ht="13.8" customHeight="1" x14ac:dyDescent="0.25">
      <c r="B42" s="191">
        <v>5</v>
      </c>
      <c r="C42" s="12">
        <v>564</v>
      </c>
      <c r="D42" s="81" t="s">
        <v>27</v>
      </c>
      <c r="E42" s="12">
        <v>1</v>
      </c>
      <c r="F42" s="86" t="s">
        <v>11</v>
      </c>
      <c r="G42" s="12">
        <v>68.900000000000006</v>
      </c>
      <c r="H42" s="12"/>
      <c r="I42" s="12">
        <v>0</v>
      </c>
      <c r="J42" s="12">
        <f t="shared" ref="J42:J48" si="52">G42+H42</f>
        <v>68.900000000000006</v>
      </c>
      <c r="L42" s="13" t="s">
        <v>9</v>
      </c>
      <c r="N42" s="14">
        <v>1500</v>
      </c>
      <c r="O42" s="15">
        <f t="shared" ref="O42:O48" si="53">N42*$S$73</f>
        <v>600000</v>
      </c>
      <c r="P42" s="16">
        <f>+J42*N42</f>
        <v>103350.00000000001</v>
      </c>
      <c r="Q42" s="15">
        <f t="shared" ref="Q42:Q48" si="54">P42*$S$73</f>
        <v>41340000.000000007</v>
      </c>
      <c r="S42" s="14">
        <f t="shared" ref="S42:S48" si="55">N42+100</f>
        <v>1600</v>
      </c>
      <c r="T42" s="15">
        <f t="shared" ref="T42:T48" si="56">S42*$S$73</f>
        <v>640000</v>
      </c>
      <c r="U42" s="16">
        <f>+J42*S42</f>
        <v>110240.00000000001</v>
      </c>
      <c r="V42" s="15">
        <f t="shared" ref="V42:V48" si="57">U42*$S$73</f>
        <v>44096000.000000007</v>
      </c>
      <c r="X42" s="14">
        <f>+S42+100</f>
        <v>1700</v>
      </c>
      <c r="Y42" s="15">
        <f t="shared" ref="Y42:Y49" si="58">X42*$S$73</f>
        <v>680000</v>
      </c>
      <c r="Z42" s="15">
        <f>+J42*X42</f>
        <v>117130.00000000001</v>
      </c>
      <c r="AA42" s="15">
        <f t="shared" ref="AA42:AA48" si="59">Z42*$S$73</f>
        <v>46852000.000000007</v>
      </c>
      <c r="AC42" s="14">
        <f>X42+75</f>
        <v>1775</v>
      </c>
      <c r="AD42" s="15">
        <f>AC42*$S$73</f>
        <v>710000</v>
      </c>
      <c r="AE42" s="15">
        <f>G42*AC42+(H42+I42)*AC42/2</f>
        <v>122297.50000000001</v>
      </c>
      <c r="AF42" s="15">
        <f>AE42*$S$73</f>
        <v>48919000.000000007</v>
      </c>
      <c r="AG42" s="192"/>
      <c r="AH42" s="192"/>
      <c r="AI42" s="192"/>
      <c r="AJ42" s="192"/>
    </row>
    <row r="43" spans="2:36" ht="13.8" customHeight="1" x14ac:dyDescent="0.25">
      <c r="B43" s="191"/>
      <c r="C43" s="12">
        <v>565</v>
      </c>
      <c r="D43" s="81" t="s">
        <v>26</v>
      </c>
      <c r="E43" s="12">
        <v>1</v>
      </c>
      <c r="F43" s="86" t="s">
        <v>8</v>
      </c>
      <c r="G43" s="12">
        <v>66.400000000000006</v>
      </c>
      <c r="H43" s="12"/>
      <c r="I43" s="12">
        <v>0</v>
      </c>
      <c r="J43" s="12">
        <f t="shared" si="52"/>
        <v>66.400000000000006</v>
      </c>
      <c r="L43" s="17" t="s">
        <v>10</v>
      </c>
      <c r="N43" s="14">
        <v>1600</v>
      </c>
      <c r="O43" s="15">
        <f t="shared" si="53"/>
        <v>640000</v>
      </c>
      <c r="P43" s="16">
        <f>+J43*N43</f>
        <v>106240.00000000001</v>
      </c>
      <c r="Q43" s="15">
        <f t="shared" si="54"/>
        <v>42496000.000000007</v>
      </c>
      <c r="S43" s="14">
        <f t="shared" si="55"/>
        <v>1700</v>
      </c>
      <c r="T43" s="15">
        <f t="shared" si="56"/>
        <v>680000</v>
      </c>
      <c r="U43" s="16">
        <f>+J43*S43</f>
        <v>112880.00000000001</v>
      </c>
      <c r="V43" s="15">
        <f t="shared" si="57"/>
        <v>45152000.000000007</v>
      </c>
      <c r="X43" s="14">
        <f t="shared" ref="X43:X48" si="60">+S43+100</f>
        <v>1800</v>
      </c>
      <c r="Y43" s="15">
        <f t="shared" si="58"/>
        <v>720000</v>
      </c>
      <c r="Z43" s="15">
        <f>+J43*X43</f>
        <v>119520.00000000001</v>
      </c>
      <c r="AA43" s="15">
        <f t="shared" si="59"/>
        <v>47808000.000000007</v>
      </c>
      <c r="AC43" s="14">
        <f t="shared" ref="AC43:AC49" si="61">X43+75</f>
        <v>1875</v>
      </c>
      <c r="AD43" s="15">
        <f>AC43*$S$73</f>
        <v>750000</v>
      </c>
      <c r="AE43" s="15">
        <f>G43*AC43+(H43+I43)*AC43/2</f>
        <v>124500.00000000001</v>
      </c>
      <c r="AF43" s="15">
        <f>AE43*$S$73</f>
        <v>49800000.000000007</v>
      </c>
      <c r="AG43" s="192"/>
      <c r="AH43" s="192"/>
      <c r="AI43" s="192"/>
      <c r="AJ43" s="192"/>
    </row>
    <row r="44" spans="2:36" ht="13.8" customHeight="1" x14ac:dyDescent="0.25">
      <c r="B44" s="191"/>
      <c r="C44" s="12">
        <v>566</v>
      </c>
      <c r="D44" s="81" t="s">
        <v>26</v>
      </c>
      <c r="E44" s="12">
        <v>1</v>
      </c>
      <c r="F44" s="86" t="s">
        <v>8</v>
      </c>
      <c r="G44" s="12">
        <v>62.8</v>
      </c>
      <c r="H44" s="12"/>
      <c r="I44" s="12">
        <v>0</v>
      </c>
      <c r="J44" s="12">
        <f t="shared" si="52"/>
        <v>62.8</v>
      </c>
      <c r="L44" s="17" t="s">
        <v>10</v>
      </c>
      <c r="N44" s="14">
        <v>1600</v>
      </c>
      <c r="O44" s="15">
        <f t="shared" si="53"/>
        <v>640000</v>
      </c>
      <c r="P44" s="16">
        <f>+J44*N44</f>
        <v>100480</v>
      </c>
      <c r="Q44" s="15">
        <f t="shared" si="54"/>
        <v>40192000</v>
      </c>
      <c r="S44" s="14">
        <f t="shared" si="55"/>
        <v>1700</v>
      </c>
      <c r="T44" s="15">
        <f t="shared" si="56"/>
        <v>680000</v>
      </c>
      <c r="U44" s="16">
        <f>+J44*S44</f>
        <v>106760</v>
      </c>
      <c r="V44" s="15">
        <f t="shared" si="57"/>
        <v>42704000</v>
      </c>
      <c r="X44" s="14">
        <f t="shared" si="60"/>
        <v>1800</v>
      </c>
      <c r="Y44" s="15">
        <f t="shared" si="58"/>
        <v>720000</v>
      </c>
      <c r="Z44" s="15">
        <f>+J44*X44</f>
        <v>113040</v>
      </c>
      <c r="AA44" s="15">
        <f t="shared" si="59"/>
        <v>45216000</v>
      </c>
      <c r="AC44" s="14">
        <f t="shared" si="61"/>
        <v>1875</v>
      </c>
      <c r="AD44" s="15">
        <f>AC44*$S$73</f>
        <v>750000</v>
      </c>
      <c r="AE44" s="15">
        <f>G44*AC44+(H44+I44)*AC44/2</f>
        <v>117750</v>
      </c>
      <c r="AF44" s="15">
        <f>AE44*$S$73</f>
        <v>47100000</v>
      </c>
      <c r="AG44" s="192"/>
      <c r="AH44" s="192"/>
      <c r="AI44" s="192"/>
      <c r="AJ44" s="192"/>
    </row>
    <row r="45" spans="2:36" ht="13.8" customHeight="1" x14ac:dyDescent="0.25">
      <c r="B45" s="191"/>
      <c r="C45" s="12">
        <v>567</v>
      </c>
      <c r="D45" s="81" t="s">
        <v>26</v>
      </c>
      <c r="E45" s="12">
        <v>1</v>
      </c>
      <c r="F45" s="86"/>
      <c r="G45" s="12">
        <v>62.8</v>
      </c>
      <c r="H45" s="12"/>
      <c r="I45" s="12"/>
      <c r="J45" s="12">
        <f t="shared" si="52"/>
        <v>62.8</v>
      </c>
      <c r="L45" s="17"/>
      <c r="N45" s="14">
        <v>1600</v>
      </c>
      <c r="O45" s="15">
        <f t="shared" si="53"/>
        <v>640000</v>
      </c>
      <c r="P45" s="16">
        <f t="shared" ref="P45:P46" si="62">+J45*N45</f>
        <v>100480</v>
      </c>
      <c r="Q45" s="15">
        <f t="shared" si="54"/>
        <v>40192000</v>
      </c>
      <c r="S45" s="14">
        <f t="shared" si="55"/>
        <v>1700</v>
      </c>
      <c r="T45" s="15">
        <f t="shared" si="56"/>
        <v>680000</v>
      </c>
      <c r="U45" s="16">
        <f t="shared" ref="U45:U46" si="63">+J45*S45</f>
        <v>106760</v>
      </c>
      <c r="V45" s="15">
        <f t="shared" si="57"/>
        <v>42704000</v>
      </c>
      <c r="X45" s="14">
        <f t="shared" si="60"/>
        <v>1800</v>
      </c>
      <c r="Y45" s="15">
        <f t="shared" si="58"/>
        <v>720000</v>
      </c>
      <c r="Z45" s="15">
        <f t="shared" ref="Z45:Z46" si="64">+J45*X45</f>
        <v>113040</v>
      </c>
      <c r="AA45" s="15">
        <f t="shared" si="59"/>
        <v>45216000</v>
      </c>
      <c r="AC45" s="14"/>
      <c r="AD45" s="15"/>
      <c r="AE45" s="15"/>
      <c r="AF45" s="15"/>
      <c r="AG45" s="22"/>
      <c r="AH45" s="22"/>
      <c r="AI45" s="22"/>
      <c r="AJ45" s="22"/>
    </row>
    <row r="46" spans="2:36" ht="13.8" customHeight="1" x14ac:dyDescent="0.25">
      <c r="B46" s="191"/>
      <c r="C46" s="12">
        <v>568</v>
      </c>
      <c r="D46" s="81" t="s">
        <v>26</v>
      </c>
      <c r="E46" s="12">
        <v>1</v>
      </c>
      <c r="F46" s="86"/>
      <c r="G46" s="12">
        <v>68.7</v>
      </c>
      <c r="H46" s="12"/>
      <c r="I46" s="12"/>
      <c r="J46" s="12">
        <f t="shared" si="52"/>
        <v>68.7</v>
      </c>
      <c r="L46" s="17"/>
      <c r="N46" s="14">
        <v>1600</v>
      </c>
      <c r="O46" s="15">
        <f t="shared" si="53"/>
        <v>640000</v>
      </c>
      <c r="P46" s="16">
        <f t="shared" si="62"/>
        <v>109920</v>
      </c>
      <c r="Q46" s="15">
        <f t="shared" si="54"/>
        <v>43968000</v>
      </c>
      <c r="S46" s="14">
        <f t="shared" si="55"/>
        <v>1700</v>
      </c>
      <c r="T46" s="15">
        <f t="shared" si="56"/>
        <v>680000</v>
      </c>
      <c r="U46" s="16">
        <f t="shared" si="63"/>
        <v>116790</v>
      </c>
      <c r="V46" s="15">
        <f t="shared" si="57"/>
        <v>46716000</v>
      </c>
      <c r="X46" s="14">
        <f t="shared" si="60"/>
        <v>1800</v>
      </c>
      <c r="Y46" s="15">
        <f t="shared" si="58"/>
        <v>720000</v>
      </c>
      <c r="Z46" s="15">
        <f t="shared" si="64"/>
        <v>123660</v>
      </c>
      <c r="AA46" s="15">
        <f t="shared" si="59"/>
        <v>49464000</v>
      </c>
      <c r="AC46" s="14"/>
      <c r="AD46" s="15"/>
      <c r="AE46" s="15"/>
      <c r="AF46" s="15"/>
      <c r="AG46" s="22"/>
      <c r="AH46" s="22"/>
      <c r="AI46" s="22"/>
      <c r="AJ46" s="22"/>
    </row>
    <row r="47" spans="2:36" ht="13.8" customHeight="1" x14ac:dyDescent="0.25">
      <c r="B47" s="191"/>
      <c r="C47" s="12">
        <v>569</v>
      </c>
      <c r="D47" s="81" t="s">
        <v>27</v>
      </c>
      <c r="E47" s="12">
        <v>1</v>
      </c>
      <c r="F47" s="86" t="s">
        <v>11</v>
      </c>
      <c r="G47" s="12">
        <v>71.7</v>
      </c>
      <c r="H47" s="12"/>
      <c r="I47" s="12">
        <v>0</v>
      </c>
      <c r="J47" s="12">
        <f t="shared" si="52"/>
        <v>71.7</v>
      </c>
      <c r="L47" s="17" t="s">
        <v>10</v>
      </c>
      <c r="N47" s="14">
        <v>1500</v>
      </c>
      <c r="O47" s="15">
        <f t="shared" si="53"/>
        <v>600000</v>
      </c>
      <c r="P47" s="16">
        <f>+J47*N47</f>
        <v>107550</v>
      </c>
      <c r="Q47" s="15">
        <f t="shared" si="54"/>
        <v>43020000</v>
      </c>
      <c r="S47" s="14">
        <f t="shared" si="55"/>
        <v>1600</v>
      </c>
      <c r="T47" s="15">
        <f t="shared" si="56"/>
        <v>640000</v>
      </c>
      <c r="U47" s="16">
        <f>+J47*S47</f>
        <v>114720</v>
      </c>
      <c r="V47" s="15">
        <f t="shared" si="57"/>
        <v>45888000</v>
      </c>
      <c r="X47" s="14">
        <f t="shared" si="60"/>
        <v>1700</v>
      </c>
      <c r="Y47" s="15">
        <f t="shared" si="58"/>
        <v>680000</v>
      </c>
      <c r="Z47" s="15">
        <f>+J47*X47</f>
        <v>121890</v>
      </c>
      <c r="AA47" s="15">
        <f t="shared" si="59"/>
        <v>48756000</v>
      </c>
      <c r="AC47" s="14">
        <f t="shared" si="61"/>
        <v>1775</v>
      </c>
      <c r="AD47" s="15">
        <f>AC47*$S$73</f>
        <v>710000</v>
      </c>
      <c r="AE47" s="15">
        <f>G47*AC47+(H47+I47)*AC47/2</f>
        <v>127267.5</v>
      </c>
      <c r="AF47" s="15">
        <f>AE47*$S$73</f>
        <v>50907000</v>
      </c>
      <c r="AG47" s="192"/>
      <c r="AH47" s="192"/>
      <c r="AI47" s="192"/>
      <c r="AJ47" s="192"/>
    </row>
    <row r="48" spans="2:36" ht="14.4" customHeight="1" x14ac:dyDescent="0.25">
      <c r="B48" s="191"/>
      <c r="C48" s="12">
        <v>570</v>
      </c>
      <c r="D48" s="81" t="s">
        <v>27</v>
      </c>
      <c r="E48" s="12">
        <v>1</v>
      </c>
      <c r="F48" s="86" t="s">
        <v>11</v>
      </c>
      <c r="G48" s="12">
        <v>62.6</v>
      </c>
      <c r="H48" s="12"/>
      <c r="I48" s="12">
        <v>0</v>
      </c>
      <c r="J48" s="12">
        <f t="shared" si="52"/>
        <v>62.6</v>
      </c>
      <c r="L48" s="17"/>
      <c r="N48" s="14">
        <v>1500</v>
      </c>
      <c r="O48" s="15">
        <f t="shared" si="53"/>
        <v>600000</v>
      </c>
      <c r="P48" s="16">
        <f>+J48*N48</f>
        <v>93900</v>
      </c>
      <c r="Q48" s="15">
        <f t="shared" si="54"/>
        <v>37560000</v>
      </c>
      <c r="S48" s="14">
        <f t="shared" si="55"/>
        <v>1600</v>
      </c>
      <c r="T48" s="15">
        <f t="shared" si="56"/>
        <v>640000</v>
      </c>
      <c r="U48" s="16">
        <f>+J48*S48</f>
        <v>100160</v>
      </c>
      <c r="V48" s="15">
        <f t="shared" si="57"/>
        <v>40064000</v>
      </c>
      <c r="X48" s="14">
        <f t="shared" si="60"/>
        <v>1700</v>
      </c>
      <c r="Y48" s="15">
        <f t="shared" si="58"/>
        <v>680000</v>
      </c>
      <c r="Z48" s="15">
        <f>+J48*X48</f>
        <v>106420</v>
      </c>
      <c r="AA48" s="15">
        <f t="shared" si="59"/>
        <v>42568000</v>
      </c>
      <c r="AC48" s="14">
        <f t="shared" si="61"/>
        <v>1775</v>
      </c>
      <c r="AD48" s="15">
        <f>AC48*$S$73</f>
        <v>710000</v>
      </c>
      <c r="AE48" s="15">
        <f>G48*AC48+(H48+I48)*AC48/2</f>
        <v>111115</v>
      </c>
      <c r="AF48" s="15">
        <f>AE48*$S$73</f>
        <v>44446000</v>
      </c>
      <c r="AG48" s="22"/>
      <c r="AH48" s="22"/>
      <c r="AI48" s="22"/>
      <c r="AJ48" s="22"/>
    </row>
    <row r="49" spans="2:36" x14ac:dyDescent="0.25">
      <c r="C49" s="18"/>
      <c r="D49" s="82"/>
      <c r="E49" s="18"/>
      <c r="F49" s="87"/>
      <c r="G49" s="19">
        <f>SUM(G42:G48)</f>
        <v>463.90000000000003</v>
      </c>
      <c r="H49" s="19">
        <f>SUM(H42:I48)</f>
        <v>0</v>
      </c>
      <c r="I49" s="19">
        <f>SUM(I42:I47)</f>
        <v>0</v>
      </c>
      <c r="J49" s="19">
        <f>SUM(J42:J48)</f>
        <v>463.90000000000003</v>
      </c>
      <c r="N49" s="104">
        <f>+P49/J49</f>
        <v>1556.1974563483509</v>
      </c>
      <c r="O49" s="20"/>
      <c r="P49" s="21">
        <f>SUM(P42:P48)</f>
        <v>721920</v>
      </c>
      <c r="Q49" s="21">
        <f>SUM(Q42:Q48)</f>
        <v>288768000</v>
      </c>
      <c r="S49" s="104">
        <f>+U49/J49</f>
        <v>1656.1974563483509</v>
      </c>
      <c r="T49" s="20"/>
      <c r="U49" s="21">
        <f>SUM(U42:U48)</f>
        <v>768310</v>
      </c>
      <c r="V49" s="21">
        <f>SUM(V42:V48)</f>
        <v>307324000</v>
      </c>
      <c r="X49" s="104">
        <f>+Z49/J49</f>
        <v>1756.1974563483509</v>
      </c>
      <c r="Y49" s="20">
        <f t="shared" si="58"/>
        <v>702478.98253934039</v>
      </c>
      <c r="Z49" s="21">
        <f>SUM(Z42:Z48)</f>
        <v>814700</v>
      </c>
      <c r="AA49" s="21">
        <f>SUM(AA42:AA48)</f>
        <v>325880000</v>
      </c>
      <c r="AC49" s="2">
        <f t="shared" si="61"/>
        <v>1831.1974563483509</v>
      </c>
      <c r="AD49" s="20">
        <f>AC49*$S$73</f>
        <v>732478.98253934039</v>
      </c>
      <c r="AE49" s="21">
        <f>SUM(AE42:AE48)</f>
        <v>602930</v>
      </c>
      <c r="AF49" s="21">
        <f>SUM(AF42:AF48)</f>
        <v>241172000</v>
      </c>
      <c r="AG49" s="193"/>
      <c r="AH49" s="193"/>
      <c r="AI49" s="193"/>
      <c r="AJ49" s="193"/>
    </row>
    <row r="50" spans="2:36" x14ac:dyDescent="0.25">
      <c r="C50" s="18"/>
      <c r="D50" s="82"/>
      <c r="E50" s="18"/>
      <c r="F50" s="87"/>
      <c r="G50" s="19"/>
      <c r="H50" s="19"/>
      <c r="I50" s="19"/>
      <c r="J50" s="19"/>
      <c r="N50" s="104"/>
      <c r="O50" s="20"/>
      <c r="P50" s="21"/>
      <c r="Q50" s="21"/>
      <c r="S50" s="104"/>
      <c r="T50" s="20"/>
      <c r="U50" s="21"/>
      <c r="V50" s="21"/>
      <c r="X50" s="104"/>
      <c r="Y50" s="20"/>
      <c r="Z50" s="21"/>
      <c r="AA50" s="21"/>
      <c r="AC50" s="2"/>
      <c r="AD50" s="20"/>
      <c r="AE50" s="21"/>
      <c r="AF50" s="21"/>
      <c r="AG50" s="2"/>
      <c r="AH50" s="2"/>
      <c r="AI50" s="2"/>
      <c r="AJ50" s="2"/>
    </row>
    <row r="51" spans="2:36" ht="13.8" customHeight="1" x14ac:dyDescent="0.25">
      <c r="B51" s="191">
        <v>6</v>
      </c>
      <c r="C51" s="12">
        <v>571</v>
      </c>
      <c r="D51" s="81" t="s">
        <v>27</v>
      </c>
      <c r="E51" s="12">
        <v>1</v>
      </c>
      <c r="F51" s="86" t="s">
        <v>11</v>
      </c>
      <c r="G51" s="12">
        <v>68.900000000000006</v>
      </c>
      <c r="H51" s="12"/>
      <c r="I51" s="12">
        <v>0</v>
      </c>
      <c r="J51" s="12">
        <f t="shared" ref="J51:J57" si="65">G51+H51</f>
        <v>68.900000000000006</v>
      </c>
      <c r="L51" s="13" t="s">
        <v>9</v>
      </c>
      <c r="N51" s="14">
        <v>1525</v>
      </c>
      <c r="O51" s="15">
        <f t="shared" ref="O51:O57" si="66">N51*$S$73</f>
        <v>610000</v>
      </c>
      <c r="P51" s="16">
        <f>+J51*N51</f>
        <v>105072.50000000001</v>
      </c>
      <c r="Q51" s="15">
        <f t="shared" ref="Q51:Q57" si="67">P51*$S$73</f>
        <v>42029000.000000007</v>
      </c>
      <c r="S51" s="14">
        <f t="shared" ref="S51:S57" si="68">N51+100</f>
        <v>1625</v>
      </c>
      <c r="T51" s="15">
        <f t="shared" ref="T51:T57" si="69">S51*$S$73</f>
        <v>650000</v>
      </c>
      <c r="U51" s="16">
        <f>+J51*S51</f>
        <v>111962.50000000001</v>
      </c>
      <c r="V51" s="15">
        <f t="shared" ref="V51:V57" si="70">U51*$S$73</f>
        <v>44785000.000000007</v>
      </c>
      <c r="X51" s="14">
        <f>+S51+100</f>
        <v>1725</v>
      </c>
      <c r="Y51" s="15">
        <f t="shared" ref="Y51:Y58" si="71">X51*$S$73</f>
        <v>690000</v>
      </c>
      <c r="Z51" s="15">
        <f>+J51*X51</f>
        <v>118852.50000000001</v>
      </c>
      <c r="AA51" s="15">
        <f t="shared" ref="AA51:AA57" si="72">Z51*$S$73</f>
        <v>47541000.000000007</v>
      </c>
      <c r="AC51" s="14">
        <f>X51+75</f>
        <v>1800</v>
      </c>
      <c r="AD51" s="15">
        <f>AC51*$S$73</f>
        <v>720000</v>
      </c>
      <c r="AE51" s="15">
        <f>G51*AC51+(H51+I51)*AC51/2</f>
        <v>124020.00000000001</v>
      </c>
      <c r="AF51" s="15">
        <f>AE51*$S$73</f>
        <v>49608000.000000007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572</v>
      </c>
      <c r="D52" s="81" t="s">
        <v>26</v>
      </c>
      <c r="E52" s="12">
        <v>1</v>
      </c>
      <c r="F52" s="86" t="s">
        <v>8</v>
      </c>
      <c r="G52" s="12">
        <v>66.8</v>
      </c>
      <c r="H52" s="12"/>
      <c r="I52" s="12">
        <v>0</v>
      </c>
      <c r="J52" s="12">
        <f t="shared" si="65"/>
        <v>66.8</v>
      </c>
      <c r="L52" s="17" t="s">
        <v>10</v>
      </c>
      <c r="N52" s="14">
        <v>1625</v>
      </c>
      <c r="O52" s="15">
        <f t="shared" si="66"/>
        <v>650000</v>
      </c>
      <c r="P52" s="16">
        <f>+J52*N52</f>
        <v>108550</v>
      </c>
      <c r="Q52" s="15">
        <f t="shared" si="67"/>
        <v>43420000</v>
      </c>
      <c r="S52" s="14">
        <f t="shared" si="68"/>
        <v>1725</v>
      </c>
      <c r="T52" s="15">
        <f t="shared" si="69"/>
        <v>690000</v>
      </c>
      <c r="U52" s="16">
        <f>+J52*S52</f>
        <v>115230</v>
      </c>
      <c r="V52" s="15">
        <f t="shared" si="70"/>
        <v>46092000</v>
      </c>
      <c r="X52" s="14">
        <f t="shared" ref="X52:X57" si="73">+S52+100</f>
        <v>1825</v>
      </c>
      <c r="Y52" s="15">
        <f t="shared" si="71"/>
        <v>730000</v>
      </c>
      <c r="Z52" s="15">
        <f>+J52*X52</f>
        <v>121910</v>
      </c>
      <c r="AA52" s="15">
        <f t="shared" si="72"/>
        <v>48764000</v>
      </c>
      <c r="AC52" s="14">
        <f t="shared" ref="AC52:AC58" si="74">X52+75</f>
        <v>1900</v>
      </c>
      <c r="AD52" s="15">
        <f>AC52*$S$73</f>
        <v>760000</v>
      </c>
      <c r="AE52" s="15">
        <f>G52*AC52+(H52+I52)*AC52/2</f>
        <v>126920</v>
      </c>
      <c r="AF52" s="15">
        <f>AE52*$S$73</f>
        <v>50768000</v>
      </c>
      <c r="AG52" s="192"/>
      <c r="AH52" s="192"/>
      <c r="AI52" s="192"/>
      <c r="AJ52" s="192"/>
    </row>
    <row r="53" spans="2:36" ht="13.8" customHeight="1" x14ac:dyDescent="0.25">
      <c r="B53" s="191"/>
      <c r="C53" s="12">
        <v>573</v>
      </c>
      <c r="D53" s="81" t="s">
        <v>26</v>
      </c>
      <c r="E53" s="12">
        <v>1</v>
      </c>
      <c r="F53" s="86"/>
      <c r="G53" s="12">
        <v>62.8</v>
      </c>
      <c r="H53" s="12"/>
      <c r="I53" s="12"/>
      <c r="J53" s="12">
        <f t="shared" si="65"/>
        <v>62.8</v>
      </c>
      <c r="L53" s="17"/>
      <c r="N53" s="14">
        <v>1625</v>
      </c>
      <c r="O53" s="15">
        <f t="shared" si="66"/>
        <v>650000</v>
      </c>
      <c r="P53" s="16">
        <f t="shared" ref="P53:P54" si="75">+J53*N53</f>
        <v>102050</v>
      </c>
      <c r="Q53" s="15">
        <f t="shared" si="67"/>
        <v>40820000</v>
      </c>
      <c r="S53" s="14">
        <f t="shared" si="68"/>
        <v>1725</v>
      </c>
      <c r="T53" s="15">
        <f t="shared" si="69"/>
        <v>690000</v>
      </c>
      <c r="U53" s="16">
        <f t="shared" ref="U53:U54" si="76">+J53*S53</f>
        <v>108330</v>
      </c>
      <c r="V53" s="15">
        <f t="shared" si="70"/>
        <v>43332000</v>
      </c>
      <c r="X53" s="14">
        <f t="shared" si="73"/>
        <v>1825</v>
      </c>
      <c r="Y53" s="15">
        <f t="shared" si="71"/>
        <v>730000</v>
      </c>
      <c r="Z53" s="15">
        <f t="shared" ref="Z53:Z54" si="77">+J53*X53</f>
        <v>114610</v>
      </c>
      <c r="AA53" s="15">
        <f t="shared" si="72"/>
        <v>45844000</v>
      </c>
      <c r="AC53" s="14"/>
      <c r="AD53" s="15"/>
      <c r="AE53" s="15"/>
      <c r="AF53" s="15"/>
      <c r="AG53" s="22"/>
      <c r="AH53" s="22"/>
      <c r="AI53" s="22"/>
      <c r="AJ53" s="22"/>
    </row>
    <row r="54" spans="2:36" ht="13.8" customHeight="1" x14ac:dyDescent="0.25">
      <c r="B54" s="191"/>
      <c r="C54" s="12">
        <v>574</v>
      </c>
      <c r="D54" s="81" t="s">
        <v>26</v>
      </c>
      <c r="E54" s="12">
        <v>1</v>
      </c>
      <c r="F54" s="86"/>
      <c r="G54" s="12">
        <v>62.8</v>
      </c>
      <c r="H54" s="12"/>
      <c r="I54" s="12"/>
      <c r="J54" s="12">
        <f t="shared" si="65"/>
        <v>62.8</v>
      </c>
      <c r="L54" s="17"/>
      <c r="N54" s="14">
        <v>1625</v>
      </c>
      <c r="O54" s="15">
        <f t="shared" si="66"/>
        <v>650000</v>
      </c>
      <c r="P54" s="16">
        <f t="shared" si="75"/>
        <v>102050</v>
      </c>
      <c r="Q54" s="15">
        <f t="shared" si="67"/>
        <v>40820000</v>
      </c>
      <c r="S54" s="14">
        <f t="shared" si="68"/>
        <v>1725</v>
      </c>
      <c r="T54" s="15">
        <f t="shared" si="69"/>
        <v>690000</v>
      </c>
      <c r="U54" s="16">
        <f t="shared" si="76"/>
        <v>108330</v>
      </c>
      <c r="V54" s="15">
        <f t="shared" si="70"/>
        <v>43332000</v>
      </c>
      <c r="X54" s="14">
        <f t="shared" si="73"/>
        <v>1825</v>
      </c>
      <c r="Y54" s="15">
        <f t="shared" si="71"/>
        <v>730000</v>
      </c>
      <c r="Z54" s="15">
        <f t="shared" si="77"/>
        <v>114610</v>
      </c>
      <c r="AA54" s="15">
        <f t="shared" si="72"/>
        <v>45844000</v>
      </c>
      <c r="AC54" s="14"/>
      <c r="AD54" s="15"/>
      <c r="AE54" s="15"/>
      <c r="AF54" s="15"/>
      <c r="AG54" s="22"/>
      <c r="AH54" s="22"/>
      <c r="AI54" s="22"/>
      <c r="AJ54" s="22"/>
    </row>
    <row r="55" spans="2:36" ht="13.8" customHeight="1" x14ac:dyDescent="0.25">
      <c r="B55" s="191"/>
      <c r="C55" s="12">
        <v>575</v>
      </c>
      <c r="D55" s="81" t="s">
        <v>26</v>
      </c>
      <c r="E55" s="12">
        <v>1</v>
      </c>
      <c r="F55" s="86" t="s">
        <v>8</v>
      </c>
      <c r="G55" s="12">
        <v>68.7</v>
      </c>
      <c r="H55" s="12"/>
      <c r="I55" s="12">
        <v>0</v>
      </c>
      <c r="J55" s="12">
        <f t="shared" si="65"/>
        <v>68.7</v>
      </c>
      <c r="L55" s="17" t="s">
        <v>10</v>
      </c>
      <c r="N55" s="14">
        <v>1625</v>
      </c>
      <c r="O55" s="15">
        <f t="shared" si="66"/>
        <v>650000</v>
      </c>
      <c r="P55" s="16">
        <f>+J55*N55</f>
        <v>111637.5</v>
      </c>
      <c r="Q55" s="15">
        <f t="shared" si="67"/>
        <v>44655000</v>
      </c>
      <c r="S55" s="14">
        <f t="shared" si="68"/>
        <v>1725</v>
      </c>
      <c r="T55" s="15">
        <f t="shared" si="69"/>
        <v>690000</v>
      </c>
      <c r="U55" s="16">
        <f>+J55*S55</f>
        <v>118507.5</v>
      </c>
      <c r="V55" s="15">
        <f t="shared" si="70"/>
        <v>47403000</v>
      </c>
      <c r="X55" s="14">
        <f t="shared" si="73"/>
        <v>1825</v>
      </c>
      <c r="Y55" s="15">
        <f t="shared" si="71"/>
        <v>730000</v>
      </c>
      <c r="Z55" s="15">
        <f>+J55*X55</f>
        <v>125377.5</v>
      </c>
      <c r="AA55" s="15">
        <f t="shared" si="72"/>
        <v>50151000</v>
      </c>
      <c r="AC55" s="14">
        <f t="shared" si="74"/>
        <v>1900</v>
      </c>
      <c r="AD55" s="15">
        <f>AC55*$S$73</f>
        <v>760000</v>
      </c>
      <c r="AE55" s="15">
        <f>G55*AC55+(H55+I55)*AC55/2</f>
        <v>130530</v>
      </c>
      <c r="AF55" s="15">
        <f>AE55*$S$73</f>
        <v>52212000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576</v>
      </c>
      <c r="D56" s="81" t="s">
        <v>27</v>
      </c>
      <c r="E56" s="12">
        <v>1</v>
      </c>
      <c r="F56" s="86" t="s">
        <v>11</v>
      </c>
      <c r="G56" s="12">
        <v>71.7</v>
      </c>
      <c r="H56" s="12"/>
      <c r="I56" s="12">
        <v>0</v>
      </c>
      <c r="J56" s="12">
        <f t="shared" si="65"/>
        <v>71.7</v>
      </c>
      <c r="L56" s="17" t="s">
        <v>10</v>
      </c>
      <c r="N56" s="14">
        <v>1525</v>
      </c>
      <c r="O56" s="15">
        <f t="shared" si="66"/>
        <v>610000</v>
      </c>
      <c r="P56" s="16">
        <f>+J56*N56</f>
        <v>109342.5</v>
      </c>
      <c r="Q56" s="15">
        <f t="shared" si="67"/>
        <v>43737000</v>
      </c>
      <c r="S56" s="14">
        <f t="shared" si="68"/>
        <v>1625</v>
      </c>
      <c r="T56" s="15">
        <f t="shared" si="69"/>
        <v>650000</v>
      </c>
      <c r="U56" s="16">
        <f>+J56*S56</f>
        <v>116512.5</v>
      </c>
      <c r="V56" s="15">
        <f t="shared" si="70"/>
        <v>46605000</v>
      </c>
      <c r="X56" s="14">
        <f t="shared" si="73"/>
        <v>1725</v>
      </c>
      <c r="Y56" s="15">
        <f t="shared" si="71"/>
        <v>690000</v>
      </c>
      <c r="Z56" s="15">
        <f>+J56*X56</f>
        <v>123682.5</v>
      </c>
      <c r="AA56" s="15">
        <f t="shared" si="72"/>
        <v>49473000</v>
      </c>
      <c r="AC56" s="14">
        <f t="shared" si="74"/>
        <v>1800</v>
      </c>
      <c r="AD56" s="15">
        <f>AC56*$S$73</f>
        <v>720000</v>
      </c>
      <c r="AE56" s="15">
        <f>G56*AC56+(H56+I56)*AC56/2</f>
        <v>129060</v>
      </c>
      <c r="AF56" s="15">
        <f>AE56*$S$73</f>
        <v>51624000</v>
      </c>
      <c r="AG56" s="192"/>
      <c r="AH56" s="192"/>
      <c r="AI56" s="192"/>
      <c r="AJ56" s="192"/>
    </row>
    <row r="57" spans="2:36" ht="14.4" customHeight="1" x14ac:dyDescent="0.25">
      <c r="B57" s="191"/>
      <c r="C57" s="12">
        <v>577</v>
      </c>
      <c r="D57" s="81" t="s">
        <v>27</v>
      </c>
      <c r="E57" s="12">
        <v>1</v>
      </c>
      <c r="F57" s="86" t="s">
        <v>11</v>
      </c>
      <c r="G57" s="12">
        <v>62.6</v>
      </c>
      <c r="H57" s="12"/>
      <c r="I57" s="12">
        <v>0</v>
      </c>
      <c r="J57" s="12">
        <f t="shared" si="65"/>
        <v>62.6</v>
      </c>
      <c r="L57" s="17"/>
      <c r="N57" s="14">
        <v>1525</v>
      </c>
      <c r="O57" s="15">
        <f t="shared" si="66"/>
        <v>610000</v>
      </c>
      <c r="P57" s="16">
        <f>+J57*N57</f>
        <v>95465</v>
      </c>
      <c r="Q57" s="15">
        <f t="shared" si="67"/>
        <v>38186000</v>
      </c>
      <c r="S57" s="14">
        <f t="shared" si="68"/>
        <v>1625</v>
      </c>
      <c r="T57" s="15">
        <f t="shared" si="69"/>
        <v>650000</v>
      </c>
      <c r="U57" s="16">
        <f>+J57*S57</f>
        <v>101725</v>
      </c>
      <c r="V57" s="15">
        <f t="shared" si="70"/>
        <v>40690000</v>
      </c>
      <c r="X57" s="14">
        <f t="shared" si="73"/>
        <v>1725</v>
      </c>
      <c r="Y57" s="15">
        <f t="shared" si="71"/>
        <v>690000</v>
      </c>
      <c r="Z57" s="15">
        <f>+J57*X57</f>
        <v>107985</v>
      </c>
      <c r="AA57" s="15">
        <f t="shared" si="72"/>
        <v>43194000</v>
      </c>
      <c r="AC57" s="14">
        <f t="shared" si="74"/>
        <v>1800</v>
      </c>
      <c r="AD57" s="15">
        <f>AC57*$S$73</f>
        <v>720000</v>
      </c>
      <c r="AE57" s="15">
        <f>G57*AC57+(H57+I57)*AC57/2</f>
        <v>112680</v>
      </c>
      <c r="AF57" s="15">
        <f>AE57*$S$73</f>
        <v>45072000</v>
      </c>
      <c r="AG57" s="22"/>
      <c r="AH57" s="22"/>
      <c r="AI57" s="22"/>
      <c r="AJ57" s="22"/>
    </row>
    <row r="58" spans="2:36" x14ac:dyDescent="0.25">
      <c r="C58" s="18"/>
      <c r="D58" s="82"/>
      <c r="E58" s="18"/>
      <c r="F58" s="87"/>
      <c r="G58" s="19">
        <f>SUM(G51:G57)</f>
        <v>464.3</v>
      </c>
      <c r="H58" s="19">
        <f>SUM(H51:I57)</f>
        <v>0</v>
      </c>
      <c r="I58" s="19">
        <f>SUM(I51:I56)</f>
        <v>0</v>
      </c>
      <c r="J58" s="19">
        <f>SUM(J51:J57)</f>
        <v>464.3</v>
      </c>
      <c r="N58" s="104">
        <f>+P58/J58</f>
        <v>1581.2351927632997</v>
      </c>
      <c r="O58" s="20"/>
      <c r="P58" s="21">
        <f>SUM(P51:P57)</f>
        <v>734167.5</v>
      </c>
      <c r="Q58" s="21">
        <f>SUM(Q51:Q57)</f>
        <v>293667000</v>
      </c>
      <c r="S58" s="104">
        <f>+U58/J58</f>
        <v>1681.2351927632994</v>
      </c>
      <c r="T58" s="20"/>
      <c r="U58" s="21">
        <f>SUM(U51:U57)</f>
        <v>780597.5</v>
      </c>
      <c r="V58" s="21">
        <f>SUM(V51:V57)</f>
        <v>312239000</v>
      </c>
      <c r="X58" s="104">
        <f>+Z58/J58</f>
        <v>1781.2351927632994</v>
      </c>
      <c r="Y58" s="20">
        <f t="shared" si="71"/>
        <v>712494.07710531983</v>
      </c>
      <c r="Z58" s="21">
        <f>SUM(Z51:Z57)</f>
        <v>827027.5</v>
      </c>
      <c r="AA58" s="21">
        <f>SUM(AA51:AA57)</f>
        <v>330811000</v>
      </c>
      <c r="AC58" s="2">
        <f t="shared" si="74"/>
        <v>1856.2351927632994</v>
      </c>
      <c r="AD58" s="20">
        <f>AC58*$S$73</f>
        <v>742494.07710531983</v>
      </c>
      <c r="AE58" s="21">
        <f>SUM(AE51:AE57)</f>
        <v>623210</v>
      </c>
      <c r="AF58" s="21">
        <f>SUM(AF51:AF57)</f>
        <v>249284000</v>
      </c>
      <c r="AG58" s="193"/>
      <c r="AH58" s="193"/>
      <c r="AI58" s="193"/>
      <c r="AJ58" s="193"/>
    </row>
    <row r="59" spans="2:36" x14ac:dyDescent="0.25">
      <c r="C59" s="18"/>
      <c r="D59" s="82"/>
      <c r="E59" s="18"/>
      <c r="F59" s="87"/>
      <c r="G59" s="19"/>
      <c r="H59" s="19"/>
      <c r="I59" s="19"/>
      <c r="J59" s="19"/>
      <c r="N59" s="104"/>
      <c r="O59" s="20"/>
      <c r="P59" s="21"/>
      <c r="Q59" s="21"/>
      <c r="S59" s="104"/>
      <c r="T59" s="20"/>
      <c r="U59" s="21"/>
      <c r="V59" s="21"/>
      <c r="X59" s="104"/>
      <c r="Y59" s="20"/>
      <c r="Z59" s="21"/>
      <c r="AA59" s="21"/>
      <c r="AC59" s="2"/>
      <c r="AD59" s="20"/>
      <c r="AE59" s="21"/>
      <c r="AF59" s="21"/>
      <c r="AG59" s="2"/>
      <c r="AH59" s="2"/>
      <c r="AI59" s="2"/>
      <c r="AJ59" s="2"/>
    </row>
    <row r="60" spans="2:36" ht="13.8" customHeight="1" x14ac:dyDescent="0.25">
      <c r="B60" s="191">
        <v>7</v>
      </c>
      <c r="C60" s="12">
        <v>578</v>
      </c>
      <c r="D60" s="81" t="s">
        <v>27</v>
      </c>
      <c r="E60" s="12">
        <v>1</v>
      </c>
      <c r="F60" s="86" t="s">
        <v>11</v>
      </c>
      <c r="G60" s="12">
        <v>68.900000000000006</v>
      </c>
      <c r="H60" s="12"/>
      <c r="I60" s="12">
        <v>0</v>
      </c>
      <c r="J60" s="12">
        <f t="shared" ref="J60:J66" si="78">G60+H60</f>
        <v>68.900000000000006</v>
      </c>
      <c r="L60" s="13" t="s">
        <v>9</v>
      </c>
      <c r="N60" s="14">
        <v>1550</v>
      </c>
      <c r="O60" s="15">
        <f t="shared" ref="O60:O66" si="79">N60*$S$73</f>
        <v>620000</v>
      </c>
      <c r="P60" s="16">
        <f>+J60*N60</f>
        <v>106795.00000000001</v>
      </c>
      <c r="Q60" s="15">
        <f t="shared" ref="Q60:Q66" si="80">P60*$S$73</f>
        <v>42718000.000000007</v>
      </c>
      <c r="S60" s="14">
        <f t="shared" ref="S60:S66" si="81">N60+100</f>
        <v>1650</v>
      </c>
      <c r="T60" s="15">
        <f t="shared" ref="T60:T66" si="82">S60*$S$73</f>
        <v>660000</v>
      </c>
      <c r="U60" s="16">
        <f>+J60*S60</f>
        <v>113685.00000000001</v>
      </c>
      <c r="V60" s="15">
        <f t="shared" ref="V60:V66" si="83">U60*$S$73</f>
        <v>45474000.000000007</v>
      </c>
      <c r="X60" s="14">
        <f>+S60+100</f>
        <v>1750</v>
      </c>
      <c r="Y60" s="15">
        <f t="shared" ref="Y60:Y67" si="84">X60*$S$73</f>
        <v>700000</v>
      </c>
      <c r="Z60" s="15">
        <f>+J60*X60</f>
        <v>120575.00000000001</v>
      </c>
      <c r="AA60" s="15">
        <f t="shared" ref="AA60:AA66" si="85">Z60*$S$73</f>
        <v>48230000.000000007</v>
      </c>
      <c r="AC60" s="14">
        <f>X60+75</f>
        <v>1825</v>
      </c>
      <c r="AD60" s="15">
        <f>AC60*$S$73</f>
        <v>730000</v>
      </c>
      <c r="AE60" s="15">
        <f>G60*AC60+(H60+I60)*AC60/2</f>
        <v>125742.50000000001</v>
      </c>
      <c r="AF60" s="15">
        <f>AE60*$S$73</f>
        <v>50297000.000000007</v>
      </c>
      <c r="AG60" s="192"/>
      <c r="AH60" s="192"/>
      <c r="AI60" s="192"/>
      <c r="AJ60" s="192"/>
    </row>
    <row r="61" spans="2:36" ht="13.8" customHeight="1" x14ac:dyDescent="0.25">
      <c r="B61" s="191"/>
      <c r="C61" s="12">
        <v>579</v>
      </c>
      <c r="D61" s="81" t="s">
        <v>26</v>
      </c>
      <c r="E61" s="12">
        <v>1</v>
      </c>
      <c r="F61" s="86" t="s">
        <v>8</v>
      </c>
      <c r="G61" s="12">
        <v>66.8</v>
      </c>
      <c r="H61" s="12"/>
      <c r="I61" s="12">
        <v>0</v>
      </c>
      <c r="J61" s="12">
        <f t="shared" si="78"/>
        <v>66.8</v>
      </c>
      <c r="L61" s="17" t="s">
        <v>10</v>
      </c>
      <c r="N61" s="14">
        <v>1650</v>
      </c>
      <c r="O61" s="15">
        <f t="shared" si="79"/>
        <v>660000</v>
      </c>
      <c r="P61" s="16">
        <f>+J61*N61</f>
        <v>110220</v>
      </c>
      <c r="Q61" s="15">
        <f t="shared" si="80"/>
        <v>44088000</v>
      </c>
      <c r="S61" s="14">
        <f t="shared" si="81"/>
        <v>1750</v>
      </c>
      <c r="T61" s="15">
        <f t="shared" si="82"/>
        <v>700000</v>
      </c>
      <c r="U61" s="16">
        <f>+J61*S61</f>
        <v>116900</v>
      </c>
      <c r="V61" s="15">
        <f t="shared" si="83"/>
        <v>46760000</v>
      </c>
      <c r="X61" s="14">
        <f t="shared" ref="X61:X66" si="86">+S61+100</f>
        <v>1850</v>
      </c>
      <c r="Y61" s="15">
        <f t="shared" si="84"/>
        <v>740000</v>
      </c>
      <c r="Z61" s="15">
        <f>+J61*X61</f>
        <v>123580</v>
      </c>
      <c r="AA61" s="15">
        <f t="shared" si="85"/>
        <v>49432000</v>
      </c>
      <c r="AC61" s="14">
        <f t="shared" ref="AC61:AC67" si="87">X61+75</f>
        <v>1925</v>
      </c>
      <c r="AD61" s="15">
        <f>AC61*$S$73</f>
        <v>770000</v>
      </c>
      <c r="AE61" s="15">
        <f>G61*AC61+(H61+I61)*AC61/2</f>
        <v>128590</v>
      </c>
      <c r="AF61" s="15">
        <f>AE61*$S$73</f>
        <v>51436000</v>
      </c>
      <c r="AG61" s="192"/>
      <c r="AH61" s="192"/>
      <c r="AI61" s="192"/>
      <c r="AJ61" s="192"/>
    </row>
    <row r="62" spans="2:36" ht="13.8" customHeight="1" x14ac:dyDescent="0.25">
      <c r="B62" s="191"/>
      <c r="C62" s="12">
        <v>580</v>
      </c>
      <c r="D62" s="81" t="s">
        <v>26</v>
      </c>
      <c r="E62" s="12">
        <v>1</v>
      </c>
      <c r="F62" s="86" t="s">
        <v>8</v>
      </c>
      <c r="G62" s="12">
        <v>51</v>
      </c>
      <c r="H62" s="12"/>
      <c r="I62" s="12">
        <v>0</v>
      </c>
      <c r="J62" s="12">
        <f t="shared" si="78"/>
        <v>51</v>
      </c>
      <c r="L62" s="17" t="s">
        <v>10</v>
      </c>
      <c r="N62" s="14">
        <v>1650</v>
      </c>
      <c r="O62" s="15">
        <f t="shared" si="79"/>
        <v>660000</v>
      </c>
      <c r="P62" s="16">
        <f>+J62*N62</f>
        <v>84150</v>
      </c>
      <c r="Q62" s="15">
        <f t="shared" si="80"/>
        <v>33660000</v>
      </c>
      <c r="S62" s="14">
        <f t="shared" si="81"/>
        <v>1750</v>
      </c>
      <c r="T62" s="15">
        <f t="shared" si="82"/>
        <v>700000</v>
      </c>
      <c r="U62" s="16">
        <f>+J62*S62</f>
        <v>89250</v>
      </c>
      <c r="V62" s="15">
        <f t="shared" si="83"/>
        <v>35700000</v>
      </c>
      <c r="X62" s="14">
        <f t="shared" si="86"/>
        <v>1850</v>
      </c>
      <c r="Y62" s="15">
        <f t="shared" si="84"/>
        <v>740000</v>
      </c>
      <c r="Z62" s="15">
        <f>+J62*X62</f>
        <v>94350</v>
      </c>
      <c r="AA62" s="15">
        <f t="shared" si="85"/>
        <v>37740000</v>
      </c>
      <c r="AC62" s="14">
        <f t="shared" si="87"/>
        <v>1925</v>
      </c>
      <c r="AD62" s="15">
        <f>AC62*$S$73</f>
        <v>770000</v>
      </c>
      <c r="AE62" s="15">
        <f>G62*AC62+(H62+I62)*AC62/2</f>
        <v>98175</v>
      </c>
      <c r="AF62" s="15">
        <f>AE62*$S$73</f>
        <v>39270000</v>
      </c>
      <c r="AG62" s="192"/>
      <c r="AH62" s="192"/>
      <c r="AI62" s="192"/>
      <c r="AJ62" s="192"/>
    </row>
    <row r="63" spans="2:36" ht="13.8" customHeight="1" x14ac:dyDescent="0.25">
      <c r="B63" s="191"/>
      <c r="C63" s="12">
        <v>581</v>
      </c>
      <c r="D63" s="81" t="s">
        <v>26</v>
      </c>
      <c r="E63" s="12">
        <v>1</v>
      </c>
      <c r="F63" s="86"/>
      <c r="G63" s="12">
        <v>62.4</v>
      </c>
      <c r="H63" s="12"/>
      <c r="I63" s="12"/>
      <c r="J63" s="12">
        <f t="shared" si="78"/>
        <v>62.4</v>
      </c>
      <c r="L63" s="17"/>
      <c r="N63" s="14">
        <v>1650</v>
      </c>
      <c r="O63" s="15">
        <f t="shared" si="79"/>
        <v>660000</v>
      </c>
      <c r="P63" s="16">
        <f t="shared" ref="P63:P64" si="88">+J63*N63</f>
        <v>102960</v>
      </c>
      <c r="Q63" s="15">
        <f t="shared" si="80"/>
        <v>41184000</v>
      </c>
      <c r="S63" s="14">
        <f t="shared" si="81"/>
        <v>1750</v>
      </c>
      <c r="T63" s="15">
        <f t="shared" si="82"/>
        <v>700000</v>
      </c>
      <c r="U63" s="16">
        <f t="shared" ref="U63:U64" si="89">+J63*S63</f>
        <v>109200</v>
      </c>
      <c r="V63" s="15">
        <f t="shared" si="83"/>
        <v>43680000</v>
      </c>
      <c r="X63" s="14">
        <f t="shared" si="86"/>
        <v>1850</v>
      </c>
      <c r="Y63" s="15">
        <f t="shared" si="84"/>
        <v>740000</v>
      </c>
      <c r="Z63" s="15">
        <f t="shared" ref="Z63:Z64" si="90">+J63*X63</f>
        <v>115440</v>
      </c>
      <c r="AA63" s="15">
        <f t="shared" si="85"/>
        <v>46176000</v>
      </c>
      <c r="AC63" s="14"/>
      <c r="AD63" s="15"/>
      <c r="AE63" s="15"/>
      <c r="AF63" s="15"/>
      <c r="AG63" s="22"/>
      <c r="AH63" s="22"/>
      <c r="AI63" s="22"/>
      <c r="AJ63" s="22"/>
    </row>
    <row r="64" spans="2:36" ht="13.8" customHeight="1" x14ac:dyDescent="0.25">
      <c r="B64" s="191"/>
      <c r="C64" s="12">
        <v>582</v>
      </c>
      <c r="D64" s="81" t="s">
        <v>26</v>
      </c>
      <c r="E64" s="12">
        <v>1</v>
      </c>
      <c r="F64" s="86"/>
      <c r="G64" s="12">
        <v>68.7</v>
      </c>
      <c r="H64" s="12"/>
      <c r="I64" s="12"/>
      <c r="J64" s="12">
        <f t="shared" si="78"/>
        <v>68.7</v>
      </c>
      <c r="L64" s="17"/>
      <c r="N64" s="14">
        <v>1650</v>
      </c>
      <c r="O64" s="15">
        <f t="shared" si="79"/>
        <v>660000</v>
      </c>
      <c r="P64" s="16">
        <f t="shared" si="88"/>
        <v>113355</v>
      </c>
      <c r="Q64" s="15">
        <f t="shared" si="80"/>
        <v>45342000</v>
      </c>
      <c r="S64" s="14">
        <f t="shared" si="81"/>
        <v>1750</v>
      </c>
      <c r="T64" s="15">
        <f t="shared" si="82"/>
        <v>700000</v>
      </c>
      <c r="U64" s="16">
        <f t="shared" si="89"/>
        <v>120225</v>
      </c>
      <c r="V64" s="15">
        <f t="shared" si="83"/>
        <v>48090000</v>
      </c>
      <c r="X64" s="14">
        <f t="shared" si="86"/>
        <v>1850</v>
      </c>
      <c r="Y64" s="15">
        <f t="shared" si="84"/>
        <v>740000</v>
      </c>
      <c r="Z64" s="15">
        <f t="shared" si="90"/>
        <v>127095</v>
      </c>
      <c r="AA64" s="15">
        <f t="shared" si="85"/>
        <v>50838000</v>
      </c>
      <c r="AC64" s="14"/>
      <c r="AD64" s="15"/>
      <c r="AE64" s="15"/>
      <c r="AF64" s="15"/>
      <c r="AG64" s="22"/>
      <c r="AH64" s="22"/>
      <c r="AI64" s="22"/>
      <c r="AJ64" s="22"/>
    </row>
    <row r="65" spans="2:36" ht="13.8" customHeight="1" x14ac:dyDescent="0.25">
      <c r="B65" s="191"/>
      <c r="C65" s="12">
        <v>583</v>
      </c>
      <c r="D65" s="81" t="s">
        <v>27</v>
      </c>
      <c r="E65" s="12">
        <v>1</v>
      </c>
      <c r="F65" s="86" t="s">
        <v>11</v>
      </c>
      <c r="G65" s="12">
        <v>71.7</v>
      </c>
      <c r="H65" s="12"/>
      <c r="I65" s="12">
        <v>0</v>
      </c>
      <c r="J65" s="12">
        <f t="shared" si="78"/>
        <v>71.7</v>
      </c>
      <c r="L65" s="17" t="s">
        <v>10</v>
      </c>
      <c r="N65" s="14">
        <v>1550</v>
      </c>
      <c r="O65" s="15">
        <f t="shared" si="79"/>
        <v>620000</v>
      </c>
      <c r="P65" s="16">
        <f>+J65*N65</f>
        <v>111135</v>
      </c>
      <c r="Q65" s="15">
        <f t="shared" si="80"/>
        <v>44454000</v>
      </c>
      <c r="S65" s="14">
        <f t="shared" si="81"/>
        <v>1650</v>
      </c>
      <c r="T65" s="15">
        <f t="shared" si="82"/>
        <v>660000</v>
      </c>
      <c r="U65" s="16">
        <f>+J65*S65</f>
        <v>118305</v>
      </c>
      <c r="V65" s="15">
        <f t="shared" si="83"/>
        <v>47322000</v>
      </c>
      <c r="X65" s="14">
        <f t="shared" si="86"/>
        <v>1750</v>
      </c>
      <c r="Y65" s="15">
        <f t="shared" si="84"/>
        <v>700000</v>
      </c>
      <c r="Z65" s="15">
        <f>+J65*X65</f>
        <v>125475</v>
      </c>
      <c r="AA65" s="15">
        <f t="shared" si="85"/>
        <v>50190000</v>
      </c>
      <c r="AC65" s="14">
        <f t="shared" si="87"/>
        <v>1825</v>
      </c>
      <c r="AD65" s="15">
        <f>AC65*$S$73</f>
        <v>730000</v>
      </c>
      <c r="AE65" s="15">
        <f>G65*AC65+(H65+I65)*AC65/2</f>
        <v>130852.5</v>
      </c>
      <c r="AF65" s="15">
        <f>AE65*$S$73</f>
        <v>52341000</v>
      </c>
      <c r="AG65" s="192"/>
      <c r="AH65" s="192"/>
      <c r="AI65" s="192"/>
      <c r="AJ65" s="192"/>
    </row>
    <row r="66" spans="2:36" ht="14.4" customHeight="1" x14ac:dyDescent="0.25">
      <c r="B66" s="191"/>
      <c r="C66" s="12">
        <v>584</v>
      </c>
      <c r="D66" s="81" t="s">
        <v>27</v>
      </c>
      <c r="E66" s="12">
        <v>1</v>
      </c>
      <c r="F66" s="86" t="s">
        <v>11</v>
      </c>
      <c r="G66" s="12">
        <v>62.6</v>
      </c>
      <c r="H66" s="12"/>
      <c r="I66" s="12">
        <v>0</v>
      </c>
      <c r="J66" s="12">
        <f t="shared" si="78"/>
        <v>62.6</v>
      </c>
      <c r="L66" s="17"/>
      <c r="N66" s="14">
        <v>1550</v>
      </c>
      <c r="O66" s="15">
        <f t="shared" si="79"/>
        <v>620000</v>
      </c>
      <c r="P66" s="16">
        <f>+J66*N66</f>
        <v>97030</v>
      </c>
      <c r="Q66" s="15">
        <f t="shared" si="80"/>
        <v>38812000</v>
      </c>
      <c r="S66" s="14">
        <f t="shared" si="81"/>
        <v>1650</v>
      </c>
      <c r="T66" s="15">
        <f t="shared" si="82"/>
        <v>660000</v>
      </c>
      <c r="U66" s="16">
        <f>+J66*S66</f>
        <v>103290</v>
      </c>
      <c r="V66" s="15">
        <f t="shared" si="83"/>
        <v>41316000</v>
      </c>
      <c r="X66" s="14">
        <f t="shared" si="86"/>
        <v>1750</v>
      </c>
      <c r="Y66" s="15">
        <f t="shared" si="84"/>
        <v>700000</v>
      </c>
      <c r="Z66" s="15">
        <f>+J66*X66</f>
        <v>109550</v>
      </c>
      <c r="AA66" s="15">
        <f t="shared" si="85"/>
        <v>43820000</v>
      </c>
      <c r="AC66" s="14">
        <f t="shared" si="87"/>
        <v>1825</v>
      </c>
      <c r="AD66" s="15">
        <f>AC66*$S$73</f>
        <v>730000</v>
      </c>
      <c r="AE66" s="15">
        <f>G66*AC66+(H66+I66)*AC66/2</f>
        <v>114245</v>
      </c>
      <c r="AF66" s="15">
        <f>AE66*$S$73</f>
        <v>45698000</v>
      </c>
      <c r="AG66" s="22"/>
      <c r="AH66" s="22"/>
      <c r="AI66" s="22"/>
      <c r="AJ66" s="22"/>
    </row>
    <row r="67" spans="2:36" x14ac:dyDescent="0.25">
      <c r="C67" s="18"/>
      <c r="D67" s="82"/>
      <c r="E67" s="18"/>
      <c r="F67" s="87"/>
      <c r="G67" s="19">
        <f>SUM(G60:G66)</f>
        <v>452.1</v>
      </c>
      <c r="H67" s="19">
        <f>SUM(H60:I66)</f>
        <v>0</v>
      </c>
      <c r="I67" s="19">
        <f>SUM(I60:I65)</f>
        <v>0</v>
      </c>
      <c r="J67" s="19">
        <f>SUM(J60:J66)</f>
        <v>452.1</v>
      </c>
      <c r="N67" s="104">
        <f>+P67/J67</f>
        <v>1605.0541915505419</v>
      </c>
      <c r="O67" s="20"/>
      <c r="P67" s="21">
        <f>SUM(P60:P66)</f>
        <v>725645</v>
      </c>
      <c r="Q67" s="21">
        <f>SUM(Q60:Q66)</f>
        <v>290258000</v>
      </c>
      <c r="S67" s="104">
        <f>+U67/J67</f>
        <v>1705.0541915505419</v>
      </c>
      <c r="T67" s="20"/>
      <c r="U67" s="21">
        <f>SUM(U60:U66)</f>
        <v>770855</v>
      </c>
      <c r="V67" s="21">
        <f>SUM(V60:V66)</f>
        <v>308342000</v>
      </c>
      <c r="X67" s="104">
        <f>+Z67/J67</f>
        <v>1805.0541915505419</v>
      </c>
      <c r="Y67" s="20">
        <f t="shared" si="84"/>
        <v>722021.67662021681</v>
      </c>
      <c r="Z67" s="21">
        <f>SUM(Z60:Z66)</f>
        <v>816065</v>
      </c>
      <c r="AA67" s="21">
        <f>SUM(AA60:AA66)</f>
        <v>326426000</v>
      </c>
      <c r="AC67" s="2">
        <f t="shared" si="87"/>
        <v>1880.0541915505419</v>
      </c>
      <c r="AD67" s="20">
        <f>AC67*$S$73</f>
        <v>752021.67662021681</v>
      </c>
      <c r="AE67" s="21">
        <f>SUM(AE60:AE66)</f>
        <v>597605</v>
      </c>
      <c r="AF67" s="21">
        <f>SUM(AF60:AF66)</f>
        <v>239042000</v>
      </c>
      <c r="AG67" s="193"/>
      <c r="AH67" s="193"/>
      <c r="AI67" s="193"/>
      <c r="AJ67" s="193"/>
    </row>
    <row r="68" spans="2:36" x14ac:dyDescent="0.25">
      <c r="C68" s="18"/>
      <c r="D68" s="82"/>
      <c r="E68" s="18"/>
      <c r="F68" s="87"/>
      <c r="G68" s="19"/>
      <c r="H68" s="19"/>
      <c r="I68" s="19"/>
      <c r="J68" s="19"/>
      <c r="N68" s="104"/>
      <c r="O68" s="20"/>
      <c r="P68" s="21"/>
      <c r="Q68" s="21"/>
      <c r="S68" s="104"/>
      <c r="T68" s="20"/>
      <c r="U68" s="21"/>
      <c r="V68" s="21"/>
      <c r="X68" s="104"/>
      <c r="Y68" s="20"/>
      <c r="Z68" s="21"/>
      <c r="AA68" s="21"/>
      <c r="AC68" s="2"/>
      <c r="AD68" s="20"/>
      <c r="AE68" s="21"/>
      <c r="AF68" s="21"/>
      <c r="AG68" s="2"/>
      <c r="AH68" s="2"/>
      <c r="AI68" s="2"/>
      <c r="AJ68" s="2"/>
    </row>
    <row r="69" spans="2:36" x14ac:dyDescent="0.25">
      <c r="B69" s="23" t="s">
        <v>44</v>
      </c>
      <c r="C69" s="57">
        <v>49</v>
      </c>
      <c r="D69" s="24"/>
      <c r="E69" s="24"/>
      <c r="F69" s="24"/>
      <c r="G69" s="57">
        <f>+G13+G22+G31+G40+G49+G58+G67</f>
        <v>3237.5</v>
      </c>
      <c r="H69" s="57">
        <f t="shared" ref="H69:J69" si="91">+H13+H22+H31+H40+H49+H58+H67</f>
        <v>0</v>
      </c>
      <c r="I69" s="57">
        <f t="shared" si="91"/>
        <v>0</v>
      </c>
      <c r="J69" s="57">
        <f t="shared" si="91"/>
        <v>3237.5</v>
      </c>
      <c r="K69" s="36" t="e">
        <f>+K13+#REF!+#REF!+#REF!+#REF!+#REF!+#REF!+#REF!+#REF!</f>
        <v>#REF!</v>
      </c>
      <c r="L69" s="25" t="e">
        <f>+L13+#REF!+#REF!+#REF!+#REF!+#REF!+#REF!+#REF!+#REF!</f>
        <v>#REF!</v>
      </c>
      <c r="M69" s="25" t="e">
        <f>+M13+#REF!+#REF!+#REF!+#REF!+#REF!+#REF!+#REF!+#REF!</f>
        <v>#REF!</v>
      </c>
      <c r="N69" s="25">
        <f>+P69/J69</f>
        <v>1527.1938223938223</v>
      </c>
      <c r="O69" s="25">
        <f>+Q69/J69</f>
        <v>610877.52895752899</v>
      </c>
      <c r="P69" s="57">
        <f>+P13+P22+P31+P40+P49+P58+P67</f>
        <v>4944290</v>
      </c>
      <c r="Q69" s="57">
        <f>+Q13+Q22+Q31+Q40+Q49+Q58+Q67</f>
        <v>1977716000</v>
      </c>
      <c r="R69" s="36" t="e">
        <f>+R13+#REF!+#REF!+#REF!+#REF!+#REF!+#REF!+#REF!+#REF!</f>
        <v>#REF!</v>
      </c>
      <c r="S69" s="58">
        <f>+U69/J69</f>
        <v>1627.1938223938223</v>
      </c>
      <c r="T69" s="25">
        <f>+V69/J69</f>
        <v>650877.52895752899</v>
      </c>
      <c r="U69" s="57">
        <f>+U13+U22+U31+U40+U49+U58+U67</f>
        <v>5268040</v>
      </c>
      <c r="V69" s="57">
        <f>+V13+V22+V31+V40+V49+V58+V67</f>
        <v>2107216000</v>
      </c>
      <c r="W69" s="36" t="e">
        <f>+W13+#REF!+#REF!+#REF!+#REF!+#REF!+#REF!+#REF!+#REF!</f>
        <v>#REF!</v>
      </c>
      <c r="X69" s="25">
        <f>+Z69/J69</f>
        <v>1727.1938223938223</v>
      </c>
      <c r="Y69" s="25">
        <f>+AA69/J69</f>
        <v>690877.52895752899</v>
      </c>
      <c r="Z69" s="57">
        <f>+Z13+Z22+Z31+Z40+Z49+Z58+Z67</f>
        <v>5591790</v>
      </c>
      <c r="AA69" s="57">
        <f>+AA13+AA22+AA31+AA40+AA49+AA58+AA67</f>
        <v>2236716000</v>
      </c>
      <c r="AC69" s="26" t="e">
        <f>+AE69/J69</f>
        <v>#REF!</v>
      </c>
      <c r="AD69" s="27" t="e">
        <f>+AF69/J69</f>
        <v>#REF!</v>
      </c>
      <c r="AE69" s="28" t="e">
        <f>AE13+#REF!+#REF!+#REF!+#REF!+#REF!+#REF!+#REF!+#REF!+#REF!+#REF!+#REF!+#REF!+#REF!</f>
        <v>#REF!</v>
      </c>
      <c r="AF69" s="28" t="e">
        <f>AF13+#REF!+#REF!+#REF!+#REF!+#REF!+#REF!+#REF!+#REF!+#REF!+#REF!+#REF!+#REF!+#REF!</f>
        <v>#REF!</v>
      </c>
      <c r="AG69" s="193"/>
      <c r="AH69" s="193"/>
      <c r="AI69" s="193"/>
      <c r="AJ69" s="193"/>
    </row>
    <row r="70" spans="2:36" x14ac:dyDescent="0.25">
      <c r="N70" s="198">
        <v>0.35</v>
      </c>
      <c r="O70" s="199"/>
      <c r="P70" s="199"/>
      <c r="Q70" s="199"/>
      <c r="S70" s="198">
        <v>0.5</v>
      </c>
      <c r="T70" s="199"/>
      <c r="U70" s="199"/>
      <c r="V70" s="199"/>
      <c r="X70" s="198">
        <v>0.15</v>
      </c>
      <c r="Y70" s="199"/>
      <c r="Z70" s="199"/>
      <c r="AA70" s="199"/>
      <c r="AC70" s="198">
        <v>0.15</v>
      </c>
      <c r="AD70" s="198"/>
      <c r="AE70" s="198"/>
      <c r="AF70" s="198"/>
      <c r="AG70" s="193"/>
      <c r="AH70" s="193"/>
      <c r="AI70" s="193"/>
      <c r="AJ70" s="193"/>
    </row>
    <row r="71" spans="2:36" x14ac:dyDescent="0.25">
      <c r="B71" s="37"/>
      <c r="C71" s="38"/>
      <c r="D71" s="38"/>
      <c r="E71" s="37"/>
      <c r="F71" s="38"/>
      <c r="H71" s="39"/>
      <c r="J71" s="29"/>
      <c r="N71" s="30"/>
      <c r="AG71" s="193"/>
      <c r="AH71" s="193"/>
      <c r="AI71" s="193"/>
      <c r="AJ71" s="193"/>
    </row>
    <row r="72" spans="2:36" ht="14.4" customHeight="1" x14ac:dyDescent="0.25">
      <c r="B72" s="40"/>
      <c r="E72" s="41"/>
      <c r="F72" s="42"/>
      <c r="N72" s="60" t="s">
        <v>45</v>
      </c>
      <c r="O72" s="60"/>
      <c r="P72" s="61">
        <f>P69*N70+U69*S70+Z69*X70</f>
        <v>5203290</v>
      </c>
      <c r="S72" s="106" t="s">
        <v>69</v>
      </c>
      <c r="AG72" s="193"/>
      <c r="AH72" s="193"/>
      <c r="AI72" s="193"/>
      <c r="AJ72" s="193"/>
    </row>
    <row r="73" spans="2:36" ht="13.95" customHeight="1" x14ac:dyDescent="0.25">
      <c r="B73" s="40"/>
      <c r="E73" s="41"/>
      <c r="F73" s="42"/>
      <c r="N73" s="60" t="s">
        <v>46</v>
      </c>
      <c r="O73" s="61"/>
      <c r="P73" s="61">
        <f>P72/J69</f>
        <v>1607.1938223938223</v>
      </c>
      <c r="S73" s="31">
        <v>400</v>
      </c>
      <c r="AG73" s="193"/>
      <c r="AH73" s="193"/>
      <c r="AI73" s="193"/>
      <c r="AJ73" s="193"/>
    </row>
    <row r="74" spans="2:36" ht="15.05" customHeight="1" x14ac:dyDescent="0.25">
      <c r="B74" s="40"/>
      <c r="E74" s="41"/>
      <c r="F74" s="42"/>
      <c r="N74" s="4"/>
      <c r="P74" s="30"/>
      <c r="AG74" s="193"/>
      <c r="AH74" s="193"/>
      <c r="AI74" s="193"/>
      <c r="AJ74" s="193"/>
    </row>
    <row r="75" spans="2:36" ht="13.95" customHeight="1" x14ac:dyDescent="0.25">
      <c r="B75" s="40"/>
      <c r="E75" s="41"/>
      <c r="F75" s="42"/>
      <c r="N75" s="197" t="s">
        <v>47</v>
      </c>
      <c r="O75" s="197"/>
      <c r="P75" s="59">
        <f>+P72-J69*50</f>
        <v>5041415</v>
      </c>
      <c r="AG75" s="193"/>
      <c r="AH75" s="193"/>
      <c r="AI75" s="193"/>
      <c r="AJ75" s="193"/>
    </row>
    <row r="76" spans="2:36" ht="13.95" customHeight="1" x14ac:dyDescent="0.25">
      <c r="B76" s="40"/>
      <c r="E76" s="41"/>
      <c r="F76" s="42"/>
      <c r="N76" s="197"/>
      <c r="O76" s="197"/>
      <c r="P76" s="60"/>
      <c r="AG76" s="193"/>
      <c r="AH76" s="193"/>
      <c r="AI76" s="193"/>
      <c r="AJ76" s="193"/>
    </row>
    <row r="77" spans="2:36" ht="13.95" customHeight="1" x14ac:dyDescent="0.25">
      <c r="B77" s="40"/>
      <c r="E77" s="41"/>
      <c r="F77" s="42"/>
      <c r="N77" s="60" t="s">
        <v>46</v>
      </c>
      <c r="O77" s="61"/>
      <c r="P77" s="61">
        <f>+P75/J69</f>
        <v>1557.1938223938223</v>
      </c>
      <c r="AG77" s="193"/>
      <c r="AH77" s="193"/>
      <c r="AI77" s="193"/>
      <c r="AJ77" s="193"/>
    </row>
    <row r="78" spans="2:36" ht="14.4" customHeight="1" x14ac:dyDescent="0.25">
      <c r="B78" s="40"/>
      <c r="E78" s="41"/>
      <c r="F78" s="42"/>
      <c r="G78" s="43"/>
      <c r="H78" s="196"/>
      <c r="N78" s="4"/>
      <c r="P78" s="1"/>
      <c r="AG78" s="193"/>
      <c r="AH78" s="193"/>
      <c r="AI78" s="193"/>
      <c r="AJ78" s="193"/>
    </row>
    <row r="79" spans="2:36" ht="13.95" customHeight="1" x14ac:dyDescent="0.25">
      <c r="B79" s="40"/>
      <c r="E79" s="41"/>
      <c r="F79" s="42"/>
      <c r="G79" s="194"/>
      <c r="H79" s="196"/>
      <c r="N79" s="95" t="s">
        <v>48</v>
      </c>
      <c r="O79" s="95"/>
      <c r="P79" s="96">
        <f>+Q69*N70+V69*S70+AA69*X70</f>
        <v>2081316000</v>
      </c>
      <c r="AG79" s="193"/>
      <c r="AH79" s="193"/>
      <c r="AI79" s="193"/>
      <c r="AJ79" s="193"/>
    </row>
    <row r="80" spans="2:36" ht="13.95" customHeight="1" x14ac:dyDescent="0.25">
      <c r="B80" s="40"/>
      <c r="E80" s="41"/>
      <c r="F80" s="42"/>
      <c r="G80" s="194"/>
      <c r="H80" s="196"/>
      <c r="N80" s="95" t="s">
        <v>49</v>
      </c>
      <c r="O80" s="96"/>
      <c r="P80" s="96">
        <f>P79/J69</f>
        <v>642877.52895752899</v>
      </c>
      <c r="AG80" s="193"/>
      <c r="AH80" s="193"/>
      <c r="AI80" s="193"/>
      <c r="AJ80" s="193"/>
    </row>
    <row r="81" spans="2:36" ht="13.95" customHeight="1" x14ac:dyDescent="0.25">
      <c r="B81" s="40"/>
      <c r="E81" s="41"/>
      <c r="F81" s="42"/>
      <c r="G81" s="194"/>
      <c r="H81" s="196"/>
      <c r="N81" s="4"/>
      <c r="P81" s="30"/>
      <c r="AG81" s="193"/>
      <c r="AH81" s="193"/>
      <c r="AI81" s="193"/>
      <c r="AJ81" s="193"/>
    </row>
    <row r="82" spans="2:36" x14ac:dyDescent="0.25">
      <c r="B82" s="44"/>
      <c r="C82" s="38"/>
      <c r="D82" s="38"/>
      <c r="E82" s="45"/>
      <c r="F82" s="46"/>
      <c r="N82" s="195" t="s">
        <v>47</v>
      </c>
      <c r="O82" s="195"/>
      <c r="P82" s="97">
        <f>+P79-J69*20000</f>
        <v>2016566000</v>
      </c>
      <c r="AG82" s="193"/>
      <c r="AH82" s="193"/>
      <c r="AI82" s="193"/>
      <c r="AJ82" s="193"/>
    </row>
    <row r="83" spans="2:36" x14ac:dyDescent="0.25">
      <c r="F83" s="2"/>
      <c r="N83" s="195"/>
      <c r="O83" s="195"/>
      <c r="P83" s="95"/>
      <c r="AG83" s="193"/>
      <c r="AH83" s="193"/>
      <c r="AI83" s="193"/>
      <c r="AJ83" s="193"/>
    </row>
    <row r="84" spans="2:36" x14ac:dyDescent="0.25">
      <c r="N84" s="95" t="s">
        <v>49</v>
      </c>
      <c r="O84" s="96"/>
      <c r="P84" s="96">
        <f>+P82/J69</f>
        <v>622877.52895752899</v>
      </c>
      <c r="AG84" s="193"/>
      <c r="AH84" s="193"/>
      <c r="AI84" s="193"/>
      <c r="AJ84" s="193"/>
    </row>
    <row r="85" spans="2:36" x14ac:dyDescent="0.25">
      <c r="B85" s="37"/>
      <c r="C85" s="37"/>
      <c r="D85" s="37"/>
      <c r="E85" s="37"/>
      <c r="F85" s="47"/>
      <c r="G85" s="38"/>
      <c r="H85" s="47"/>
      <c r="AG85" s="193"/>
      <c r="AH85" s="193"/>
      <c r="AI85" s="193"/>
      <c r="AJ85" s="193"/>
    </row>
    <row r="86" spans="2:36" x14ac:dyDescent="0.25">
      <c r="B86" s="48"/>
      <c r="C86" s="49"/>
      <c r="D86" s="49"/>
      <c r="E86" s="49"/>
      <c r="F86" s="49"/>
      <c r="G86" s="49"/>
      <c r="H86" s="50"/>
      <c r="AG86" s="193"/>
      <c r="AH86" s="193"/>
      <c r="AI86" s="193"/>
      <c r="AJ86" s="193"/>
    </row>
    <row r="87" spans="2:36" x14ac:dyDescent="0.25">
      <c r="B87" s="48"/>
      <c r="C87" s="49"/>
      <c r="D87" s="49"/>
      <c r="E87" s="49"/>
      <c r="F87" s="49"/>
      <c r="G87" s="49"/>
      <c r="H87" s="50"/>
      <c r="AG87" s="193"/>
      <c r="AH87" s="193"/>
      <c r="AI87" s="193"/>
      <c r="AJ87" s="193"/>
    </row>
    <row r="88" spans="2:36" x14ac:dyDescent="0.25">
      <c r="B88" s="51"/>
      <c r="C88" s="35"/>
      <c r="D88" s="35"/>
      <c r="E88" s="35"/>
      <c r="F88" s="52"/>
      <c r="G88" s="52"/>
      <c r="H88" s="53"/>
      <c r="AG88" s="193"/>
      <c r="AH88" s="193"/>
      <c r="AI88" s="193"/>
      <c r="AJ88" s="193"/>
    </row>
    <row r="89" spans="2:36" x14ac:dyDescent="0.25">
      <c r="B89" s="51"/>
      <c r="C89" s="35"/>
      <c r="D89" s="35"/>
      <c r="E89" s="35"/>
      <c r="F89" s="52"/>
      <c r="G89" s="52"/>
      <c r="H89" s="53"/>
      <c r="AG89" s="193"/>
      <c r="AH89" s="193"/>
      <c r="AI89" s="193"/>
      <c r="AJ89" s="193"/>
    </row>
    <row r="90" spans="2:36" x14ac:dyDescent="0.25">
      <c r="AG90" s="193"/>
      <c r="AH90" s="193"/>
      <c r="AI90" s="193"/>
      <c r="AJ90" s="193"/>
    </row>
    <row r="91" spans="2:36" x14ac:dyDescent="0.25">
      <c r="AG91" s="193"/>
      <c r="AH91" s="193"/>
      <c r="AI91" s="193"/>
      <c r="AJ91" s="193"/>
    </row>
    <row r="92" spans="2:36" s="2" customFormat="1" x14ac:dyDescent="0.25">
      <c r="B92" s="54"/>
      <c r="C92" s="55"/>
      <c r="D92" s="55"/>
      <c r="E92" s="38"/>
      <c r="F92" s="38"/>
      <c r="G92" s="38"/>
      <c r="H92" s="38"/>
      <c r="K92" s="1"/>
      <c r="M92" s="1"/>
      <c r="N92" s="1"/>
      <c r="O92" s="4"/>
      <c r="P92" s="4"/>
      <c r="Q92" s="1"/>
      <c r="R92" s="1"/>
      <c r="S92" s="1"/>
      <c r="T92" s="4"/>
      <c r="U92" s="1"/>
      <c r="V92" s="1"/>
      <c r="W92" s="1"/>
      <c r="X92" s="1"/>
      <c r="Y92" s="4"/>
      <c r="Z92" s="1"/>
      <c r="AA92" s="1"/>
      <c r="AB92" s="1"/>
      <c r="AC92" s="1"/>
      <c r="AD92" s="4"/>
      <c r="AE92" s="1"/>
      <c r="AF92" s="1"/>
      <c r="AG92" s="1"/>
      <c r="AH92" s="1"/>
      <c r="AI92" s="1"/>
      <c r="AJ92" s="1"/>
    </row>
    <row r="93" spans="2:36" s="2" customFormat="1" x14ac:dyDescent="0.25">
      <c r="B93" s="1"/>
      <c r="F93" s="49"/>
      <c r="G93" s="49"/>
      <c r="H93" s="49"/>
      <c r="K93" s="1"/>
      <c r="M93" s="1"/>
      <c r="N93" s="1"/>
      <c r="O93" s="4"/>
      <c r="P93" s="4"/>
      <c r="Q93" s="1"/>
      <c r="R93" s="1"/>
      <c r="S93" s="1"/>
      <c r="T93" s="4"/>
      <c r="U93" s="1"/>
      <c r="V93" s="1"/>
      <c r="W93" s="1"/>
      <c r="X93" s="1"/>
      <c r="Y93" s="4"/>
      <c r="Z93" s="1"/>
      <c r="AA93" s="1"/>
      <c r="AB93" s="1"/>
      <c r="AC93" s="1"/>
      <c r="AD93" s="4"/>
      <c r="AE93" s="1"/>
      <c r="AF93" s="1"/>
      <c r="AG93" s="1"/>
      <c r="AH93" s="1"/>
      <c r="AI93" s="1"/>
      <c r="AJ93" s="1"/>
    </row>
    <row r="94" spans="2:36" s="2" customFormat="1" x14ac:dyDescent="0.25">
      <c r="B94" s="1"/>
      <c r="F94" s="49"/>
      <c r="G94" s="49"/>
      <c r="H94" s="49"/>
      <c r="K94" s="1"/>
      <c r="M94" s="1"/>
      <c r="N94" s="1"/>
      <c r="O94" s="4"/>
      <c r="P94" s="4"/>
      <c r="Q94" s="1"/>
      <c r="R94" s="1"/>
      <c r="S94" s="1"/>
      <c r="T94" s="4"/>
      <c r="U94" s="1"/>
      <c r="V94" s="1"/>
      <c r="W94" s="1"/>
      <c r="X94" s="1"/>
      <c r="Y94" s="4"/>
      <c r="Z94" s="1"/>
      <c r="AA94" s="1"/>
      <c r="AB94" s="1"/>
      <c r="AC94" s="1"/>
      <c r="AD94" s="4"/>
      <c r="AE94" s="1"/>
      <c r="AF94" s="1"/>
      <c r="AG94" s="1"/>
      <c r="AH94" s="1"/>
      <c r="AI94" s="1"/>
      <c r="AJ94" s="1"/>
    </row>
    <row r="95" spans="2:36" s="2" customFormat="1" x14ac:dyDescent="0.25">
      <c r="B95" s="1"/>
      <c r="E95" s="56"/>
      <c r="F95" s="56"/>
      <c r="G95" s="56"/>
      <c r="H95" s="56"/>
      <c r="K95" s="1"/>
      <c r="M95" s="1"/>
      <c r="N95" s="1"/>
      <c r="O95" s="4"/>
      <c r="P95" s="4"/>
      <c r="Q95" s="1"/>
      <c r="R95" s="1"/>
      <c r="S95" s="1"/>
      <c r="T95" s="4"/>
      <c r="U95" s="1"/>
      <c r="V95" s="1"/>
      <c r="W95" s="1"/>
      <c r="X95" s="1"/>
      <c r="Y95" s="4"/>
      <c r="Z95" s="1"/>
      <c r="AA95" s="1"/>
      <c r="AB95" s="1"/>
      <c r="AC95" s="1"/>
      <c r="AD95" s="4"/>
      <c r="AE95" s="1"/>
      <c r="AF95" s="1"/>
      <c r="AG95" s="1"/>
      <c r="AH95" s="1"/>
      <c r="AI95" s="1"/>
      <c r="AJ95" s="1"/>
    </row>
    <row r="96" spans="2:36" s="2" customFormat="1" x14ac:dyDescent="0.25">
      <c r="B96" s="1"/>
      <c r="E96" s="49"/>
      <c r="F96" s="49"/>
      <c r="G96" s="49"/>
      <c r="H96" s="49"/>
      <c r="K96" s="1"/>
      <c r="M96" s="1"/>
      <c r="N96" s="1"/>
      <c r="O96" s="4"/>
      <c r="P96" s="4"/>
      <c r="Q96" s="1"/>
      <c r="R96" s="1"/>
      <c r="S96" s="1"/>
      <c r="T96" s="4"/>
      <c r="U96" s="1"/>
      <c r="V96" s="1"/>
      <c r="W96" s="1"/>
      <c r="X96" s="1"/>
      <c r="Y96" s="4"/>
      <c r="Z96" s="1"/>
      <c r="AA96" s="1"/>
      <c r="AB96" s="1"/>
      <c r="AC96" s="1"/>
      <c r="AD96" s="4"/>
      <c r="AE96" s="1"/>
      <c r="AF96" s="1"/>
      <c r="AG96" s="1"/>
      <c r="AH96" s="1"/>
      <c r="AI96" s="1"/>
      <c r="AJ96" s="1"/>
    </row>
    <row r="97" spans="2:36" s="2" customFormat="1" x14ac:dyDescent="0.25">
      <c r="B97" s="1"/>
      <c r="E97" s="56"/>
      <c r="F97" s="56"/>
      <c r="G97" s="56"/>
      <c r="H97" s="56"/>
      <c r="K97" s="1"/>
      <c r="M97" s="1"/>
      <c r="N97" s="1"/>
      <c r="O97" s="4"/>
      <c r="P97" s="4"/>
      <c r="Q97" s="1"/>
      <c r="R97" s="1"/>
      <c r="S97" s="1"/>
      <c r="T97" s="4"/>
      <c r="U97" s="1"/>
      <c r="V97" s="1"/>
      <c r="W97" s="1"/>
      <c r="X97" s="1"/>
      <c r="Y97" s="4"/>
      <c r="Z97" s="1"/>
      <c r="AA97" s="1"/>
      <c r="AB97" s="1"/>
      <c r="AC97" s="1"/>
      <c r="AD97" s="4"/>
      <c r="AE97" s="1"/>
      <c r="AF97" s="1"/>
      <c r="AG97" s="1"/>
      <c r="AH97" s="1"/>
      <c r="AI97" s="1"/>
      <c r="AJ97" s="1"/>
    </row>
  </sheetData>
  <autoFilter ref="A1:AF89" xr:uid="{C496F4C7-0A58-4CC0-A163-1155DB3CE2ED}"/>
  <mergeCells count="80">
    <mergeCell ref="AG2:AJ2"/>
    <mergeCell ref="B2:J2"/>
    <mergeCell ref="N2:Q2"/>
    <mergeCell ref="S2:V2"/>
    <mergeCell ref="X2:AA2"/>
    <mergeCell ref="AC2:AF2"/>
    <mergeCell ref="AG4:AJ4"/>
    <mergeCell ref="B6:B12"/>
    <mergeCell ref="AG6:AJ6"/>
    <mergeCell ref="AG7:AJ7"/>
    <mergeCell ref="AG8:AJ8"/>
    <mergeCell ref="AG11:AJ11"/>
    <mergeCell ref="AG13:AJ13"/>
    <mergeCell ref="B15:B21"/>
    <mergeCell ref="AG15:AJ15"/>
    <mergeCell ref="AG16:AJ16"/>
    <mergeCell ref="AG17:AJ17"/>
    <mergeCell ref="AG18:AJ18"/>
    <mergeCell ref="AG22:AJ22"/>
    <mergeCell ref="B24:B30"/>
    <mergeCell ref="AG24:AJ24"/>
    <mergeCell ref="AG25:AJ25"/>
    <mergeCell ref="AG26:AJ26"/>
    <mergeCell ref="AG29:AJ29"/>
    <mergeCell ref="AG31:AJ31"/>
    <mergeCell ref="B33:B39"/>
    <mergeCell ref="AG33:AJ33"/>
    <mergeCell ref="AG34:AJ34"/>
    <mergeCell ref="AG35:AJ35"/>
    <mergeCell ref="AG36:AJ36"/>
    <mergeCell ref="AG40:AJ40"/>
    <mergeCell ref="B42:B48"/>
    <mergeCell ref="AG42:AJ42"/>
    <mergeCell ref="AG43:AJ43"/>
    <mergeCell ref="AG44:AJ44"/>
    <mergeCell ref="AG47:AJ47"/>
    <mergeCell ref="AG49:AJ49"/>
    <mergeCell ref="B51:B57"/>
    <mergeCell ref="AG51:AJ51"/>
    <mergeCell ref="AG52:AJ52"/>
    <mergeCell ref="AG55:AJ55"/>
    <mergeCell ref="AG56:AJ56"/>
    <mergeCell ref="AG67:AJ67"/>
    <mergeCell ref="AG58:AJ58"/>
    <mergeCell ref="B60:B66"/>
    <mergeCell ref="AG60:AJ60"/>
    <mergeCell ref="AG61:AJ61"/>
    <mergeCell ref="AG62:AJ62"/>
    <mergeCell ref="AG65:AJ65"/>
    <mergeCell ref="AG69:AJ69"/>
    <mergeCell ref="N70:Q70"/>
    <mergeCell ref="S70:V70"/>
    <mergeCell ref="X70:AA70"/>
    <mergeCell ref="AC70:AF70"/>
    <mergeCell ref="AG70:AJ70"/>
    <mergeCell ref="AG71:AJ71"/>
    <mergeCell ref="AG72:AJ72"/>
    <mergeCell ref="AG73:AJ73"/>
    <mergeCell ref="AG74:AJ74"/>
    <mergeCell ref="N75:O76"/>
    <mergeCell ref="AG75:AJ75"/>
    <mergeCell ref="AG76:AJ76"/>
    <mergeCell ref="AG86:AJ86"/>
    <mergeCell ref="AG77:AJ77"/>
    <mergeCell ref="H78:H81"/>
    <mergeCell ref="AG78:AJ78"/>
    <mergeCell ref="G79:G81"/>
    <mergeCell ref="AG79:AJ79"/>
    <mergeCell ref="AG80:AJ80"/>
    <mergeCell ref="AG81:AJ81"/>
    <mergeCell ref="N82:O83"/>
    <mergeCell ref="AG82:AJ82"/>
    <mergeCell ref="AG83:AJ83"/>
    <mergeCell ref="AG84:AJ84"/>
    <mergeCell ref="AG85:AJ85"/>
    <mergeCell ref="AG87:AJ87"/>
    <mergeCell ref="AG88:AJ88"/>
    <mergeCell ref="AG89:AJ89"/>
    <mergeCell ref="AG90:AJ90"/>
    <mergeCell ref="AG91:AJ9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BBC0-9DFD-4BA1-A99A-641ADBA146BF}">
  <sheetPr>
    <tabColor theme="9" tint="0.39997558519241921"/>
  </sheetPr>
  <dimension ref="B1:AJ88"/>
  <sheetViews>
    <sheetView showGridLines="0" zoomScale="94" zoomScaleNormal="94" workbookViewId="0">
      <pane xSplit="11" ySplit="5" topLeftCell="L6" activePane="bottomRight" state="frozen"/>
      <selection pane="topRight" activeCell="J1" sqref="J1"/>
      <selection pane="bottomLeft" activeCell="A6" sqref="A6"/>
      <selection pane="bottomRight" activeCell="H96" sqref="H96"/>
    </sheetView>
  </sheetViews>
  <sheetFormatPr defaultColWidth="8.88671875" defaultRowHeight="14.4" x14ac:dyDescent="0.25"/>
  <cols>
    <col min="1" max="1" width="2.88671875" style="1" customWidth="1"/>
    <col min="2" max="2" width="13.88671875" style="1" bestFit="1" customWidth="1"/>
    <col min="3" max="3" width="9.33203125" style="2" customWidth="1"/>
    <col min="4" max="4" width="18.5546875" style="2" bestFit="1" customWidth="1"/>
    <col min="5" max="5" width="11.33203125" style="2" bestFit="1" customWidth="1"/>
    <col min="6" max="6" width="7.6640625" style="3" bestFit="1" customWidth="1"/>
    <col min="7" max="7" width="11.33203125" style="2" bestFit="1" customWidth="1"/>
    <col min="8" max="8" width="17.88671875" style="2" bestFit="1" customWidth="1"/>
    <col min="9" max="9" width="12.88671875" style="2" hidden="1" customWidth="1"/>
    <col min="10" max="10" width="15.21875" style="2" bestFit="1" customWidth="1"/>
    <col min="11" max="11" width="2.33203125" style="1" customWidth="1"/>
    <col min="12" max="12" width="16.5546875" style="2" hidden="1" customWidth="1"/>
    <col min="13" max="13" width="2.33203125" style="1" hidden="1" customWidth="1"/>
    <col min="14" max="14" width="12.33203125" style="1" bestFit="1" customWidth="1"/>
    <col min="15" max="15" width="11.21875" style="4" customWidth="1"/>
    <col min="16" max="16" width="15.33203125" style="4" bestFit="1" customWidth="1"/>
    <col min="17" max="17" width="18.109375" style="1" bestFit="1" customWidth="1"/>
    <col min="18" max="18" width="2.88671875" style="1" customWidth="1"/>
    <col min="19" max="19" width="15" style="1" customWidth="1"/>
    <col min="20" max="20" width="12.5546875" style="4" customWidth="1"/>
    <col min="21" max="21" width="18.5546875" style="1" bestFit="1" customWidth="1"/>
    <col min="22" max="22" width="18.109375" style="1" bestFit="1" customWidth="1"/>
    <col min="23" max="23" width="2.6640625" style="1" customWidth="1"/>
    <col min="24" max="24" width="12.33203125" style="1" customWidth="1"/>
    <col min="25" max="25" width="12.5546875" style="4" customWidth="1"/>
    <col min="26" max="26" width="18.5546875" style="1" bestFit="1" customWidth="1"/>
    <col min="27" max="27" width="16.6640625" style="1" customWidth="1"/>
    <col min="28" max="28" width="2.6640625" style="1" customWidth="1"/>
    <col min="29" max="29" width="12.33203125" style="1" hidden="1" customWidth="1"/>
    <col min="30" max="30" width="12.5546875" style="4" hidden="1" customWidth="1"/>
    <col min="31" max="31" width="13.44140625" style="1" hidden="1" customWidth="1"/>
    <col min="32" max="32" width="15.33203125" style="1" hidden="1" customWidth="1"/>
    <col min="33" max="33" width="15.44140625" style="1" hidden="1" customWidth="1"/>
    <col min="34" max="36" width="0" style="1" hidden="1" customWidth="1"/>
    <col min="37" max="16384" width="8.88671875" style="1"/>
  </cols>
  <sheetData>
    <row r="1" spans="2:36" x14ac:dyDescent="0.25">
      <c r="J1" s="2" t="s">
        <v>0</v>
      </c>
    </row>
    <row r="2" spans="2:36" ht="16.899999999999999" x14ac:dyDescent="0.3">
      <c r="B2" s="201" t="s">
        <v>28</v>
      </c>
      <c r="C2" s="201"/>
      <c r="D2" s="201"/>
      <c r="E2" s="201"/>
      <c r="F2" s="201"/>
      <c r="G2" s="201"/>
      <c r="H2" s="201"/>
      <c r="I2" s="201"/>
      <c r="J2" s="201"/>
      <c r="L2" s="5"/>
      <c r="N2" s="202" t="s">
        <v>37</v>
      </c>
      <c r="O2" s="202"/>
      <c r="P2" s="202"/>
      <c r="Q2" s="202"/>
      <c r="S2" s="202" t="s">
        <v>38</v>
      </c>
      <c r="T2" s="202"/>
      <c r="U2" s="202"/>
      <c r="V2" s="202"/>
      <c r="X2" s="202" t="s">
        <v>92</v>
      </c>
      <c r="Y2" s="202"/>
      <c r="Z2" s="202"/>
      <c r="AA2" s="202"/>
      <c r="AC2" s="202" t="s">
        <v>1</v>
      </c>
      <c r="AD2" s="202"/>
      <c r="AE2" s="202"/>
      <c r="AF2" s="202"/>
      <c r="AG2" s="200" t="s">
        <v>13</v>
      </c>
      <c r="AH2" s="200"/>
      <c r="AI2" s="200"/>
      <c r="AJ2" s="200"/>
    </row>
    <row r="3" spans="2:36" ht="4.25" customHeight="1" x14ac:dyDescent="0.25"/>
    <row r="4" spans="2:36" s="8" customFormat="1" ht="39.450000000000003" x14ac:dyDescent="0.3">
      <c r="B4" s="6" t="s">
        <v>29</v>
      </c>
      <c r="C4" s="6" t="s">
        <v>30</v>
      </c>
      <c r="D4" s="6" t="s">
        <v>31</v>
      </c>
      <c r="E4" s="6" t="s">
        <v>32</v>
      </c>
      <c r="F4" s="88" t="s">
        <v>33</v>
      </c>
      <c r="G4" s="7" t="s">
        <v>34</v>
      </c>
      <c r="H4" s="7" t="s">
        <v>35</v>
      </c>
      <c r="I4" s="7" t="s">
        <v>2</v>
      </c>
      <c r="J4" s="7" t="s">
        <v>36</v>
      </c>
      <c r="L4" s="7" t="s">
        <v>3</v>
      </c>
      <c r="N4" s="7" t="s">
        <v>40</v>
      </c>
      <c r="O4" s="7" t="s">
        <v>39</v>
      </c>
      <c r="P4" s="9" t="s">
        <v>41</v>
      </c>
      <c r="Q4" s="9" t="s">
        <v>42</v>
      </c>
      <c r="S4" s="7" t="s">
        <v>40</v>
      </c>
      <c r="T4" s="7" t="s">
        <v>39</v>
      </c>
      <c r="U4" s="9" t="s">
        <v>41</v>
      </c>
      <c r="V4" s="9" t="s">
        <v>42</v>
      </c>
      <c r="X4" s="7" t="s">
        <v>40</v>
      </c>
      <c r="Y4" s="7" t="s">
        <v>39</v>
      </c>
      <c r="Z4" s="9" t="s">
        <v>41</v>
      </c>
      <c r="AA4" s="9" t="s">
        <v>42</v>
      </c>
      <c r="AC4" s="7" t="s">
        <v>4</v>
      </c>
      <c r="AD4" s="7" t="s">
        <v>5</v>
      </c>
      <c r="AE4" s="9" t="s">
        <v>6</v>
      </c>
      <c r="AF4" s="9" t="s">
        <v>7</v>
      </c>
      <c r="AG4" s="203" t="s">
        <v>14</v>
      </c>
      <c r="AH4" s="203"/>
      <c r="AI4" s="203"/>
      <c r="AJ4" s="203"/>
    </row>
    <row r="5" spans="2:36" ht="4.25" customHeight="1" x14ac:dyDescent="0.25">
      <c r="B5" s="10"/>
      <c r="C5" s="10"/>
      <c r="D5" s="10"/>
      <c r="E5" s="10"/>
      <c r="F5" s="11"/>
      <c r="G5" s="10"/>
      <c r="H5" s="10"/>
      <c r="I5" s="10"/>
      <c r="J5" s="10"/>
    </row>
    <row r="6" spans="2:36" ht="13.8" customHeight="1" x14ac:dyDescent="0.25">
      <c r="B6" s="191">
        <v>1</v>
      </c>
      <c r="C6" s="12">
        <v>585</v>
      </c>
      <c r="D6" s="81" t="s">
        <v>27</v>
      </c>
      <c r="E6" s="12">
        <v>1</v>
      </c>
      <c r="F6" s="86" t="s">
        <v>11</v>
      </c>
      <c r="G6" s="12">
        <v>62.6</v>
      </c>
      <c r="H6" s="12"/>
      <c r="I6" s="12">
        <v>0</v>
      </c>
      <c r="J6" s="12">
        <f t="shared" ref="J6:J12" si="0">G6+H6</f>
        <v>62.6</v>
      </c>
      <c r="L6" s="13" t="s">
        <v>9</v>
      </c>
      <c r="N6" s="14">
        <v>1450</v>
      </c>
      <c r="O6" s="15">
        <f t="shared" ref="O6:O12" si="1">N6*$S$64</f>
        <v>580000</v>
      </c>
      <c r="P6" s="16">
        <f>+J6*N6</f>
        <v>90770</v>
      </c>
      <c r="Q6" s="15">
        <f t="shared" ref="Q6:Q12" si="2">P6*$S$64</f>
        <v>36308000</v>
      </c>
      <c r="S6" s="14">
        <f>N6+100</f>
        <v>1550</v>
      </c>
      <c r="T6" s="15">
        <f t="shared" ref="T6:T12" si="3">S6*$S$64</f>
        <v>620000</v>
      </c>
      <c r="U6" s="16">
        <f>+J6*S6</f>
        <v>97030</v>
      </c>
      <c r="V6" s="15">
        <f t="shared" ref="V6:V12" si="4">U6*$S$64</f>
        <v>38812000</v>
      </c>
      <c r="X6" s="14">
        <f>+S6+100</f>
        <v>1650</v>
      </c>
      <c r="Y6" s="15">
        <f t="shared" ref="Y6:Y13" si="5">X6*$S$64</f>
        <v>660000</v>
      </c>
      <c r="Z6" s="15">
        <f>+J6*X6</f>
        <v>103290</v>
      </c>
      <c r="AA6" s="15">
        <f t="shared" ref="AA6:AA12" si="6">Z6*$S$64</f>
        <v>41316000</v>
      </c>
      <c r="AC6" s="14">
        <f>X6+75</f>
        <v>1725</v>
      </c>
      <c r="AD6" s="15">
        <f>AC6*$S$64</f>
        <v>690000</v>
      </c>
      <c r="AE6" s="15">
        <f>G6*AC6+(H6+I6)*AC6/2</f>
        <v>107985</v>
      </c>
      <c r="AF6" s="15">
        <f>AE6*$S$64</f>
        <v>43194000</v>
      </c>
      <c r="AG6" s="192"/>
      <c r="AH6" s="192"/>
      <c r="AI6" s="192"/>
      <c r="AJ6" s="192"/>
    </row>
    <row r="7" spans="2:36" ht="13.8" customHeight="1" x14ac:dyDescent="0.25">
      <c r="B7" s="191"/>
      <c r="C7" s="12">
        <v>586</v>
      </c>
      <c r="D7" s="81" t="s">
        <v>90</v>
      </c>
      <c r="E7" s="12">
        <v>2</v>
      </c>
      <c r="F7" s="86" t="s">
        <v>8</v>
      </c>
      <c r="G7" s="12">
        <v>80.2</v>
      </c>
      <c r="H7" s="12"/>
      <c r="I7" s="12">
        <v>0</v>
      </c>
      <c r="J7" s="12">
        <f t="shared" si="0"/>
        <v>80.2</v>
      </c>
      <c r="L7" s="17" t="s">
        <v>10</v>
      </c>
      <c r="N7" s="14">
        <v>1550</v>
      </c>
      <c r="O7" s="15">
        <f t="shared" si="1"/>
        <v>620000</v>
      </c>
      <c r="P7" s="16">
        <f>+J7*N7</f>
        <v>124310</v>
      </c>
      <c r="Q7" s="15">
        <f t="shared" si="2"/>
        <v>49724000</v>
      </c>
      <c r="S7" s="14">
        <f t="shared" ref="S7:S12" si="7">N7+100</f>
        <v>1650</v>
      </c>
      <c r="T7" s="15">
        <f t="shared" si="3"/>
        <v>660000</v>
      </c>
      <c r="U7" s="16">
        <f>+J7*S7</f>
        <v>132330</v>
      </c>
      <c r="V7" s="15">
        <f t="shared" si="4"/>
        <v>52932000</v>
      </c>
      <c r="X7" s="14">
        <f t="shared" ref="X7:X12" si="8">+S7+100</f>
        <v>1750</v>
      </c>
      <c r="Y7" s="15">
        <f t="shared" si="5"/>
        <v>700000</v>
      </c>
      <c r="Z7" s="15">
        <f>+J7*X7</f>
        <v>140350</v>
      </c>
      <c r="AA7" s="15">
        <f t="shared" si="6"/>
        <v>56140000</v>
      </c>
      <c r="AC7" s="14">
        <f t="shared" ref="AC7:AC13" si="9">X7+75</f>
        <v>1825</v>
      </c>
      <c r="AD7" s="15">
        <f>AC7*$S$64</f>
        <v>730000</v>
      </c>
      <c r="AE7" s="15">
        <f>G7*AC7+(H7+I7)*AC7/2</f>
        <v>146365</v>
      </c>
      <c r="AF7" s="15">
        <f>AE7*$S$64</f>
        <v>58546000</v>
      </c>
      <c r="AG7" s="192"/>
      <c r="AH7" s="192"/>
      <c r="AI7" s="192"/>
      <c r="AJ7" s="192"/>
    </row>
    <row r="8" spans="2:36" ht="13.8" customHeight="1" x14ac:dyDescent="0.25">
      <c r="B8" s="191"/>
      <c r="C8" s="12">
        <v>587</v>
      </c>
      <c r="D8" s="81" t="s">
        <v>91</v>
      </c>
      <c r="E8" s="12">
        <v>2</v>
      </c>
      <c r="F8" s="86" t="s">
        <v>8</v>
      </c>
      <c r="G8" s="12">
        <v>78.3</v>
      </c>
      <c r="H8" s="12"/>
      <c r="I8" s="12">
        <v>0</v>
      </c>
      <c r="J8" s="12">
        <f t="shared" si="0"/>
        <v>78.3</v>
      </c>
      <c r="L8" s="17" t="s">
        <v>10</v>
      </c>
      <c r="N8" s="14">
        <v>1550</v>
      </c>
      <c r="O8" s="15">
        <f t="shared" si="1"/>
        <v>620000</v>
      </c>
      <c r="P8" s="16">
        <f>+J8*N8</f>
        <v>121365</v>
      </c>
      <c r="Q8" s="15">
        <f t="shared" si="2"/>
        <v>48546000</v>
      </c>
      <c r="S8" s="14">
        <f t="shared" si="7"/>
        <v>1650</v>
      </c>
      <c r="T8" s="15">
        <f t="shared" si="3"/>
        <v>660000</v>
      </c>
      <c r="U8" s="16">
        <f>+J8*S8</f>
        <v>129195</v>
      </c>
      <c r="V8" s="15">
        <f t="shared" si="4"/>
        <v>51678000</v>
      </c>
      <c r="X8" s="14">
        <f t="shared" si="8"/>
        <v>1750</v>
      </c>
      <c r="Y8" s="15">
        <f t="shared" si="5"/>
        <v>700000</v>
      </c>
      <c r="Z8" s="15">
        <f>+J8*X8</f>
        <v>137025</v>
      </c>
      <c r="AA8" s="15">
        <f t="shared" si="6"/>
        <v>54810000</v>
      </c>
      <c r="AC8" s="14">
        <f t="shared" si="9"/>
        <v>1825</v>
      </c>
      <c r="AD8" s="15">
        <f>AC8*$S$64</f>
        <v>730000</v>
      </c>
      <c r="AE8" s="15">
        <f>G8*AC8+(H8+I8)*AC8/2</f>
        <v>142897.5</v>
      </c>
      <c r="AF8" s="15">
        <f>AE8*$S$64</f>
        <v>57159000</v>
      </c>
      <c r="AG8" s="192"/>
      <c r="AH8" s="192"/>
      <c r="AI8" s="192"/>
      <c r="AJ8" s="192"/>
    </row>
    <row r="9" spans="2:36" ht="13.8" customHeight="1" x14ac:dyDescent="0.25">
      <c r="B9" s="191"/>
      <c r="C9" s="12">
        <v>588</v>
      </c>
      <c r="D9" s="81" t="s">
        <v>26</v>
      </c>
      <c r="E9" s="12">
        <v>1</v>
      </c>
      <c r="F9" s="86"/>
      <c r="G9" s="12">
        <v>62.8</v>
      </c>
      <c r="H9" s="12"/>
      <c r="I9" s="12"/>
      <c r="J9" s="12">
        <f t="shared" si="0"/>
        <v>62.8</v>
      </c>
      <c r="L9" s="17"/>
      <c r="N9" s="14">
        <v>1500</v>
      </c>
      <c r="O9" s="15">
        <f t="shared" si="1"/>
        <v>600000</v>
      </c>
      <c r="P9" s="16">
        <f t="shared" ref="P9:P10" si="10">+J9*N9</f>
        <v>94200</v>
      </c>
      <c r="Q9" s="15">
        <f t="shared" si="2"/>
        <v>37680000</v>
      </c>
      <c r="S9" s="14">
        <f t="shared" si="7"/>
        <v>1600</v>
      </c>
      <c r="T9" s="15">
        <f t="shared" si="3"/>
        <v>640000</v>
      </c>
      <c r="U9" s="16">
        <f t="shared" ref="U9:U10" si="11">+J9*S9</f>
        <v>100480</v>
      </c>
      <c r="V9" s="15">
        <f t="shared" si="4"/>
        <v>40192000</v>
      </c>
      <c r="X9" s="14">
        <f t="shared" si="8"/>
        <v>1700</v>
      </c>
      <c r="Y9" s="15">
        <f t="shared" si="5"/>
        <v>680000</v>
      </c>
      <c r="Z9" s="15">
        <f t="shared" ref="Z9:Z10" si="12">+J9*X9</f>
        <v>106760</v>
      </c>
      <c r="AA9" s="15">
        <f t="shared" si="6"/>
        <v>42704000</v>
      </c>
      <c r="AC9" s="14"/>
      <c r="AD9" s="15"/>
      <c r="AE9" s="15"/>
      <c r="AF9" s="15"/>
      <c r="AG9" s="22"/>
      <c r="AH9" s="22"/>
      <c r="AI9" s="22"/>
      <c r="AJ9" s="22"/>
    </row>
    <row r="10" spans="2:36" ht="13.8" customHeight="1" x14ac:dyDescent="0.25">
      <c r="B10" s="191"/>
      <c r="C10" s="12">
        <v>589</v>
      </c>
      <c r="D10" s="81" t="s">
        <v>26</v>
      </c>
      <c r="E10" s="12">
        <v>1</v>
      </c>
      <c r="F10" s="86"/>
      <c r="G10" s="12">
        <v>62.8</v>
      </c>
      <c r="H10" s="12"/>
      <c r="I10" s="12"/>
      <c r="J10" s="12">
        <f t="shared" si="0"/>
        <v>62.8</v>
      </c>
      <c r="L10" s="17"/>
      <c r="N10" s="14">
        <v>1500</v>
      </c>
      <c r="O10" s="15">
        <f t="shared" si="1"/>
        <v>600000</v>
      </c>
      <c r="P10" s="16">
        <f t="shared" si="10"/>
        <v>94200</v>
      </c>
      <c r="Q10" s="15">
        <f t="shared" si="2"/>
        <v>37680000</v>
      </c>
      <c r="S10" s="14">
        <f t="shared" si="7"/>
        <v>1600</v>
      </c>
      <c r="T10" s="15">
        <f t="shared" si="3"/>
        <v>640000</v>
      </c>
      <c r="U10" s="16">
        <f t="shared" si="11"/>
        <v>100480</v>
      </c>
      <c r="V10" s="15">
        <f t="shared" si="4"/>
        <v>40192000</v>
      </c>
      <c r="X10" s="14">
        <f t="shared" si="8"/>
        <v>1700</v>
      </c>
      <c r="Y10" s="15">
        <f t="shared" si="5"/>
        <v>680000</v>
      </c>
      <c r="Z10" s="15">
        <f t="shared" si="12"/>
        <v>106760</v>
      </c>
      <c r="AA10" s="15">
        <f t="shared" si="6"/>
        <v>42704000</v>
      </c>
      <c r="AC10" s="14"/>
      <c r="AD10" s="15"/>
      <c r="AE10" s="15"/>
      <c r="AF10" s="15"/>
      <c r="AG10" s="22"/>
      <c r="AH10" s="22"/>
      <c r="AI10" s="22"/>
      <c r="AJ10" s="22"/>
    </row>
    <row r="11" spans="2:36" ht="13.8" customHeight="1" x14ac:dyDescent="0.25">
      <c r="B11" s="191"/>
      <c r="C11" s="12">
        <v>590</v>
      </c>
      <c r="D11" s="81" t="s">
        <v>26</v>
      </c>
      <c r="E11" s="12">
        <v>1</v>
      </c>
      <c r="F11" s="86" t="s">
        <v>11</v>
      </c>
      <c r="G11" s="12">
        <v>66.8</v>
      </c>
      <c r="H11" s="12"/>
      <c r="I11" s="12">
        <v>0</v>
      </c>
      <c r="J11" s="12">
        <f t="shared" si="0"/>
        <v>66.8</v>
      </c>
      <c r="L11" s="17" t="s">
        <v>10</v>
      </c>
      <c r="N11" s="14">
        <v>1500</v>
      </c>
      <c r="O11" s="15">
        <f t="shared" si="1"/>
        <v>600000</v>
      </c>
      <c r="P11" s="16">
        <f>+J11*N11</f>
        <v>100200</v>
      </c>
      <c r="Q11" s="15">
        <f t="shared" si="2"/>
        <v>40080000</v>
      </c>
      <c r="S11" s="14">
        <f t="shared" si="7"/>
        <v>1600</v>
      </c>
      <c r="T11" s="15">
        <f t="shared" si="3"/>
        <v>640000</v>
      </c>
      <c r="U11" s="16">
        <f>+J11*S11</f>
        <v>106880</v>
      </c>
      <c r="V11" s="15">
        <f t="shared" si="4"/>
        <v>42752000</v>
      </c>
      <c r="X11" s="14">
        <f t="shared" si="8"/>
        <v>1700</v>
      </c>
      <c r="Y11" s="15">
        <f t="shared" si="5"/>
        <v>680000</v>
      </c>
      <c r="Z11" s="15">
        <f>+J11*X11</f>
        <v>113560</v>
      </c>
      <c r="AA11" s="15">
        <f t="shared" si="6"/>
        <v>45424000</v>
      </c>
      <c r="AC11" s="14">
        <f t="shared" si="9"/>
        <v>1775</v>
      </c>
      <c r="AD11" s="15">
        <f>AC11*$S$64</f>
        <v>710000</v>
      </c>
      <c r="AE11" s="15">
        <f>G11*AC11+(H11+I11)*AC11/2</f>
        <v>118570</v>
      </c>
      <c r="AF11" s="15">
        <f>AE11*$S$64</f>
        <v>47428000</v>
      </c>
      <c r="AG11" s="192"/>
      <c r="AH11" s="192"/>
      <c r="AI11" s="192"/>
      <c r="AJ11" s="192"/>
    </row>
    <row r="12" spans="2:36" ht="14.4" customHeight="1" x14ac:dyDescent="0.25">
      <c r="B12" s="191"/>
      <c r="C12" s="12">
        <v>591</v>
      </c>
      <c r="D12" s="81" t="s">
        <v>27</v>
      </c>
      <c r="E12" s="12">
        <v>1</v>
      </c>
      <c r="F12" s="86" t="s">
        <v>11</v>
      </c>
      <c r="G12" s="12">
        <v>68.900000000000006</v>
      </c>
      <c r="H12" s="12"/>
      <c r="I12" s="12">
        <v>0</v>
      </c>
      <c r="J12" s="12">
        <f t="shared" si="0"/>
        <v>68.900000000000006</v>
      </c>
      <c r="L12" s="17"/>
      <c r="N12" s="14">
        <v>1450</v>
      </c>
      <c r="O12" s="15">
        <f t="shared" si="1"/>
        <v>580000</v>
      </c>
      <c r="P12" s="16">
        <f>+J12*N12</f>
        <v>99905.000000000015</v>
      </c>
      <c r="Q12" s="15">
        <f t="shared" si="2"/>
        <v>39962000.000000007</v>
      </c>
      <c r="S12" s="14">
        <f t="shared" si="7"/>
        <v>1550</v>
      </c>
      <c r="T12" s="15">
        <f t="shared" si="3"/>
        <v>620000</v>
      </c>
      <c r="U12" s="16">
        <f>+J12*S12</f>
        <v>106795.00000000001</v>
      </c>
      <c r="V12" s="15">
        <f t="shared" si="4"/>
        <v>42718000.000000007</v>
      </c>
      <c r="X12" s="14">
        <f t="shared" si="8"/>
        <v>1650</v>
      </c>
      <c r="Y12" s="15">
        <f t="shared" si="5"/>
        <v>660000</v>
      </c>
      <c r="Z12" s="15">
        <f>+J12*X12</f>
        <v>113685.00000000001</v>
      </c>
      <c r="AA12" s="15">
        <f t="shared" si="6"/>
        <v>45474000.000000007</v>
      </c>
      <c r="AC12" s="14">
        <f t="shared" si="9"/>
        <v>1725</v>
      </c>
      <c r="AD12" s="15">
        <f>AC12*$S$64</f>
        <v>690000</v>
      </c>
      <c r="AE12" s="15">
        <f>G12*AC12+(H12+I12)*AC12/2</f>
        <v>118852.50000000001</v>
      </c>
      <c r="AF12" s="15">
        <f>AE12*$S$64</f>
        <v>47541000.000000007</v>
      </c>
      <c r="AG12" s="22"/>
      <c r="AH12" s="22"/>
      <c r="AI12" s="22"/>
      <c r="AJ12" s="22"/>
    </row>
    <row r="13" spans="2:36" x14ac:dyDescent="0.25">
      <c r="C13" s="18"/>
      <c r="D13" s="82"/>
      <c r="E13" s="18"/>
      <c r="F13" s="87"/>
      <c r="G13" s="19">
        <f>SUM(G6:G12)</f>
        <v>482.40000000000009</v>
      </c>
      <c r="H13" s="19">
        <f>SUM(H6:I12)</f>
        <v>0</v>
      </c>
      <c r="I13" s="19">
        <f>SUM(I6:I11)</f>
        <v>0</v>
      </c>
      <c r="J13" s="19">
        <f>SUM(J6:J12)</f>
        <v>482.40000000000009</v>
      </c>
      <c r="N13" s="104">
        <f>+P13/J13</f>
        <v>1502.7985074626863</v>
      </c>
      <c r="O13" s="20"/>
      <c r="P13" s="21">
        <f>SUM(P6:P12)</f>
        <v>724950</v>
      </c>
      <c r="Q13" s="21">
        <f>SUM(Q6:Q12)</f>
        <v>289980000</v>
      </c>
      <c r="S13" s="104">
        <f>+U13/J13</f>
        <v>1602.7985074626863</v>
      </c>
      <c r="T13" s="20"/>
      <c r="U13" s="21">
        <f>SUM(U6:U12)</f>
        <v>773190</v>
      </c>
      <c r="V13" s="21">
        <f>SUM(V6:V12)</f>
        <v>309276000</v>
      </c>
      <c r="X13" s="104">
        <f>+Z13/J13</f>
        <v>1702.7985074626863</v>
      </c>
      <c r="Y13" s="20">
        <f t="shared" si="5"/>
        <v>681119.40298507456</v>
      </c>
      <c r="Z13" s="21">
        <f>SUM(Z6:Z12)</f>
        <v>821430</v>
      </c>
      <c r="AA13" s="21">
        <f>SUM(AA6:AA12)</f>
        <v>328572000</v>
      </c>
      <c r="AC13" s="2">
        <f t="shared" si="9"/>
        <v>1777.7985074626863</v>
      </c>
      <c r="AD13" s="20">
        <f>AC13*$S$64</f>
        <v>711119.40298507456</v>
      </c>
      <c r="AE13" s="21">
        <f>SUM(AE6:AE12)</f>
        <v>634670</v>
      </c>
      <c r="AF13" s="21">
        <f>SUM(AF6:AF12)</f>
        <v>253868000</v>
      </c>
      <c r="AG13" s="193"/>
      <c r="AH13" s="193"/>
      <c r="AI13" s="193"/>
      <c r="AJ13" s="193"/>
    </row>
    <row r="14" spans="2:36" x14ac:dyDescent="0.25">
      <c r="C14" s="18"/>
      <c r="D14" s="82"/>
      <c r="E14" s="18"/>
      <c r="F14" s="87"/>
      <c r="G14" s="19"/>
      <c r="H14" s="19"/>
      <c r="I14" s="19"/>
      <c r="J14" s="19"/>
      <c r="N14" s="104"/>
      <c r="O14" s="20"/>
      <c r="P14" s="21"/>
      <c r="Q14" s="21"/>
      <c r="S14" s="104"/>
      <c r="T14" s="20"/>
      <c r="U14" s="21"/>
      <c r="V14" s="21"/>
      <c r="X14" s="104"/>
      <c r="Y14" s="20"/>
      <c r="Z14" s="21"/>
      <c r="AA14" s="21"/>
      <c r="AC14" s="2"/>
      <c r="AD14" s="20"/>
      <c r="AE14" s="21"/>
      <c r="AF14" s="21"/>
      <c r="AG14" s="2"/>
      <c r="AH14" s="2"/>
      <c r="AI14" s="2"/>
      <c r="AJ14" s="2"/>
    </row>
    <row r="15" spans="2:36" ht="13.8" customHeight="1" x14ac:dyDescent="0.25">
      <c r="B15" s="191">
        <v>2</v>
      </c>
      <c r="C15" s="12">
        <v>592</v>
      </c>
      <c r="D15" s="81" t="s">
        <v>27</v>
      </c>
      <c r="E15" s="12">
        <v>1</v>
      </c>
      <c r="F15" s="86" t="s">
        <v>11</v>
      </c>
      <c r="G15" s="12">
        <v>62.6</v>
      </c>
      <c r="H15" s="12"/>
      <c r="I15" s="12">
        <v>0</v>
      </c>
      <c r="J15" s="12">
        <f t="shared" ref="J15:J21" si="13">G15+H15</f>
        <v>62.6</v>
      </c>
      <c r="L15" s="13" t="s">
        <v>9</v>
      </c>
      <c r="N15" s="14">
        <v>1475</v>
      </c>
      <c r="O15" s="15">
        <f t="shared" ref="O15:O21" si="14">N15*$S$64</f>
        <v>590000</v>
      </c>
      <c r="P15" s="16">
        <f>+J15*N15</f>
        <v>92335</v>
      </c>
      <c r="Q15" s="15">
        <f t="shared" ref="Q15:Q21" si="15">P15*$S$64</f>
        <v>36934000</v>
      </c>
      <c r="S15" s="14">
        <f t="shared" ref="S15:S21" si="16">N15+100</f>
        <v>1575</v>
      </c>
      <c r="T15" s="15">
        <f t="shared" ref="T15:T21" si="17">S15*$S$64</f>
        <v>630000</v>
      </c>
      <c r="U15" s="16">
        <f>+J15*S15</f>
        <v>98595</v>
      </c>
      <c r="V15" s="15">
        <f t="shared" ref="V15:V21" si="18">U15*$S$64</f>
        <v>39438000</v>
      </c>
      <c r="X15" s="14">
        <f>+S15+100</f>
        <v>1675</v>
      </c>
      <c r="Y15" s="15">
        <f t="shared" ref="Y15:Y22" si="19">X15*$S$64</f>
        <v>670000</v>
      </c>
      <c r="Z15" s="15">
        <f>+J15*X15</f>
        <v>104855</v>
      </c>
      <c r="AA15" s="15">
        <f t="shared" ref="AA15:AA21" si="20">Z15*$S$64</f>
        <v>41942000</v>
      </c>
      <c r="AC15" s="14">
        <f>X15+75</f>
        <v>1750</v>
      </c>
      <c r="AD15" s="15">
        <f>AC15*$S$64</f>
        <v>700000</v>
      </c>
      <c r="AE15" s="15">
        <f>G15*AC15+(H15+I15)*AC15/2</f>
        <v>109550</v>
      </c>
      <c r="AF15" s="15">
        <f>AE15*$S$64</f>
        <v>43820000</v>
      </c>
      <c r="AG15" s="192"/>
      <c r="AH15" s="192"/>
      <c r="AI15" s="192"/>
      <c r="AJ15" s="192"/>
    </row>
    <row r="16" spans="2:36" ht="13.8" customHeight="1" x14ac:dyDescent="0.25">
      <c r="B16" s="191"/>
      <c r="C16" s="12">
        <v>593</v>
      </c>
      <c r="D16" s="81" t="s">
        <v>90</v>
      </c>
      <c r="E16" s="12">
        <v>2</v>
      </c>
      <c r="F16" s="86" t="s">
        <v>8</v>
      </c>
      <c r="G16" s="12">
        <v>80.2</v>
      </c>
      <c r="H16" s="12"/>
      <c r="I16" s="12">
        <v>0</v>
      </c>
      <c r="J16" s="12">
        <f t="shared" si="13"/>
        <v>80.2</v>
      </c>
      <c r="L16" s="17" t="s">
        <v>10</v>
      </c>
      <c r="N16" s="14">
        <v>1575</v>
      </c>
      <c r="O16" s="15">
        <f t="shared" si="14"/>
        <v>630000</v>
      </c>
      <c r="P16" s="16">
        <f>+J16*N16</f>
        <v>126315</v>
      </c>
      <c r="Q16" s="15">
        <f t="shared" si="15"/>
        <v>50526000</v>
      </c>
      <c r="S16" s="14">
        <f t="shared" si="16"/>
        <v>1675</v>
      </c>
      <c r="T16" s="15">
        <f t="shared" si="17"/>
        <v>670000</v>
      </c>
      <c r="U16" s="16">
        <f>+J16*S16</f>
        <v>134335</v>
      </c>
      <c r="V16" s="15">
        <f t="shared" si="18"/>
        <v>53734000</v>
      </c>
      <c r="X16" s="14">
        <f t="shared" ref="X16:X21" si="21">+S16+100</f>
        <v>1775</v>
      </c>
      <c r="Y16" s="15">
        <f t="shared" si="19"/>
        <v>710000</v>
      </c>
      <c r="Z16" s="15">
        <f>+J16*X16</f>
        <v>142355</v>
      </c>
      <c r="AA16" s="15">
        <f t="shared" si="20"/>
        <v>56942000</v>
      </c>
      <c r="AC16" s="14">
        <f t="shared" ref="AC16:AC22" si="22">X16+75</f>
        <v>1850</v>
      </c>
      <c r="AD16" s="15">
        <f>AC16*$S$64</f>
        <v>740000</v>
      </c>
      <c r="AE16" s="15">
        <f>G16*AC16+(H16+I16)*AC16/2</f>
        <v>148370</v>
      </c>
      <c r="AF16" s="15">
        <f>AE16*$S$64</f>
        <v>59348000</v>
      </c>
      <c r="AG16" s="192"/>
      <c r="AH16" s="192"/>
      <c r="AI16" s="192"/>
      <c r="AJ16" s="192"/>
    </row>
    <row r="17" spans="2:36" ht="13.8" customHeight="1" x14ac:dyDescent="0.25">
      <c r="B17" s="191"/>
      <c r="C17" s="12">
        <v>594</v>
      </c>
      <c r="D17" s="81" t="s">
        <v>91</v>
      </c>
      <c r="E17" s="12">
        <v>2</v>
      </c>
      <c r="F17" s="86" t="s">
        <v>8</v>
      </c>
      <c r="G17" s="12">
        <v>78.3</v>
      </c>
      <c r="H17" s="12"/>
      <c r="I17" s="12">
        <v>0</v>
      </c>
      <c r="J17" s="12">
        <f t="shared" si="13"/>
        <v>78.3</v>
      </c>
      <c r="L17" s="17" t="s">
        <v>10</v>
      </c>
      <c r="N17" s="14">
        <v>1575</v>
      </c>
      <c r="O17" s="15">
        <f t="shared" si="14"/>
        <v>630000</v>
      </c>
      <c r="P17" s="16">
        <f>+J17*N17</f>
        <v>123322.5</v>
      </c>
      <c r="Q17" s="15">
        <f t="shared" si="15"/>
        <v>49329000</v>
      </c>
      <c r="S17" s="14">
        <f t="shared" si="16"/>
        <v>1675</v>
      </c>
      <c r="T17" s="15">
        <f t="shared" si="17"/>
        <v>670000</v>
      </c>
      <c r="U17" s="16">
        <f>+J17*S17</f>
        <v>131152.5</v>
      </c>
      <c r="V17" s="15">
        <f t="shared" si="18"/>
        <v>52461000</v>
      </c>
      <c r="X17" s="14">
        <f t="shared" si="21"/>
        <v>1775</v>
      </c>
      <c r="Y17" s="15">
        <f t="shared" si="19"/>
        <v>710000</v>
      </c>
      <c r="Z17" s="15">
        <f>+J17*X17</f>
        <v>138982.5</v>
      </c>
      <c r="AA17" s="15">
        <f t="shared" si="20"/>
        <v>55593000</v>
      </c>
      <c r="AC17" s="14">
        <f t="shared" si="22"/>
        <v>1850</v>
      </c>
      <c r="AD17" s="15">
        <f>AC17*$S$64</f>
        <v>740000</v>
      </c>
      <c r="AE17" s="15">
        <f>G17*AC17+(H17+I17)*AC17/2</f>
        <v>144855</v>
      </c>
      <c r="AF17" s="15">
        <f>AE17*$S$64</f>
        <v>57942000</v>
      </c>
      <c r="AG17" s="192"/>
      <c r="AH17" s="192"/>
      <c r="AI17" s="192"/>
      <c r="AJ17" s="192"/>
    </row>
    <row r="18" spans="2:36" ht="13.8" customHeight="1" x14ac:dyDescent="0.25">
      <c r="B18" s="191"/>
      <c r="C18" s="12">
        <v>595</v>
      </c>
      <c r="D18" s="81" t="s">
        <v>26</v>
      </c>
      <c r="E18" s="12">
        <v>1</v>
      </c>
      <c r="F18" s="86" t="s">
        <v>11</v>
      </c>
      <c r="G18" s="12">
        <v>62.8</v>
      </c>
      <c r="H18" s="12"/>
      <c r="I18" s="12">
        <v>0</v>
      </c>
      <c r="J18" s="12">
        <f t="shared" si="13"/>
        <v>62.8</v>
      </c>
      <c r="L18" s="17" t="s">
        <v>10</v>
      </c>
      <c r="N18" s="14">
        <v>1525</v>
      </c>
      <c r="O18" s="15">
        <f t="shared" si="14"/>
        <v>610000</v>
      </c>
      <c r="P18" s="16">
        <f>+J18*N18</f>
        <v>95770</v>
      </c>
      <c r="Q18" s="15">
        <f t="shared" si="15"/>
        <v>38308000</v>
      </c>
      <c r="S18" s="14">
        <f t="shared" si="16"/>
        <v>1625</v>
      </c>
      <c r="T18" s="15">
        <f t="shared" si="17"/>
        <v>650000</v>
      </c>
      <c r="U18" s="16">
        <f>+J18*S18</f>
        <v>102050</v>
      </c>
      <c r="V18" s="15">
        <f t="shared" si="18"/>
        <v>40820000</v>
      </c>
      <c r="X18" s="14">
        <f t="shared" si="21"/>
        <v>1725</v>
      </c>
      <c r="Y18" s="15">
        <f t="shared" si="19"/>
        <v>690000</v>
      </c>
      <c r="Z18" s="15">
        <f>+J18*X18</f>
        <v>108330</v>
      </c>
      <c r="AA18" s="15">
        <f t="shared" si="20"/>
        <v>43332000</v>
      </c>
      <c r="AC18" s="14">
        <f t="shared" si="22"/>
        <v>1800</v>
      </c>
      <c r="AD18" s="15">
        <f>AC18*$S$64</f>
        <v>720000</v>
      </c>
      <c r="AE18" s="15">
        <f>G18*AC18+(H18+I18)*AC18/2</f>
        <v>113040</v>
      </c>
      <c r="AF18" s="15">
        <f>AE18*$S$64</f>
        <v>45216000</v>
      </c>
      <c r="AG18" s="192"/>
      <c r="AH18" s="192"/>
      <c r="AI18" s="192"/>
      <c r="AJ18" s="192"/>
    </row>
    <row r="19" spans="2:36" ht="13.8" customHeight="1" x14ac:dyDescent="0.25">
      <c r="B19" s="191"/>
      <c r="C19" s="12">
        <v>596</v>
      </c>
      <c r="D19" s="81" t="s">
        <v>26</v>
      </c>
      <c r="E19" s="12">
        <v>1</v>
      </c>
      <c r="F19" s="86"/>
      <c r="G19" s="12">
        <v>62.8</v>
      </c>
      <c r="H19" s="12"/>
      <c r="I19" s="12"/>
      <c r="J19" s="12">
        <f t="shared" si="13"/>
        <v>62.8</v>
      </c>
      <c r="L19" s="17"/>
      <c r="N19" s="14">
        <v>1525</v>
      </c>
      <c r="O19" s="15">
        <f t="shared" si="14"/>
        <v>610000</v>
      </c>
      <c r="P19" s="16">
        <f t="shared" ref="P19:P20" si="23">+J19*N19</f>
        <v>95770</v>
      </c>
      <c r="Q19" s="15">
        <f t="shared" si="15"/>
        <v>38308000</v>
      </c>
      <c r="S19" s="14">
        <f t="shared" si="16"/>
        <v>1625</v>
      </c>
      <c r="T19" s="15">
        <f t="shared" si="17"/>
        <v>650000</v>
      </c>
      <c r="U19" s="16">
        <f t="shared" ref="U19:U20" si="24">+J19*S19</f>
        <v>102050</v>
      </c>
      <c r="V19" s="15">
        <f t="shared" si="18"/>
        <v>40820000</v>
      </c>
      <c r="X19" s="14">
        <f t="shared" si="21"/>
        <v>1725</v>
      </c>
      <c r="Y19" s="15">
        <f t="shared" si="19"/>
        <v>690000</v>
      </c>
      <c r="Z19" s="15">
        <f t="shared" ref="Z19:Z20" si="25">+J19*X19</f>
        <v>108330</v>
      </c>
      <c r="AA19" s="15">
        <f t="shared" si="20"/>
        <v>43332000</v>
      </c>
      <c r="AC19" s="14"/>
      <c r="AD19" s="15"/>
      <c r="AE19" s="15"/>
      <c r="AF19" s="15"/>
      <c r="AG19" s="22"/>
      <c r="AH19" s="22"/>
      <c r="AI19" s="22"/>
      <c r="AJ19" s="22"/>
    </row>
    <row r="20" spans="2:36" ht="13.8" customHeight="1" x14ac:dyDescent="0.25">
      <c r="B20" s="191"/>
      <c r="C20" s="12">
        <v>597</v>
      </c>
      <c r="D20" s="81" t="s">
        <v>26</v>
      </c>
      <c r="E20" s="12">
        <v>1</v>
      </c>
      <c r="F20" s="86"/>
      <c r="G20" s="12">
        <v>66.8</v>
      </c>
      <c r="H20" s="12"/>
      <c r="I20" s="12"/>
      <c r="J20" s="12">
        <f t="shared" si="13"/>
        <v>66.8</v>
      </c>
      <c r="L20" s="17"/>
      <c r="N20" s="14">
        <v>1525</v>
      </c>
      <c r="O20" s="15">
        <f t="shared" si="14"/>
        <v>610000</v>
      </c>
      <c r="P20" s="16">
        <f t="shared" si="23"/>
        <v>101870</v>
      </c>
      <c r="Q20" s="15">
        <f t="shared" si="15"/>
        <v>40748000</v>
      </c>
      <c r="S20" s="14">
        <f t="shared" si="16"/>
        <v>1625</v>
      </c>
      <c r="T20" s="15">
        <f t="shared" si="17"/>
        <v>650000</v>
      </c>
      <c r="U20" s="16">
        <f t="shared" si="24"/>
        <v>108550</v>
      </c>
      <c r="V20" s="15">
        <f t="shared" si="18"/>
        <v>43420000</v>
      </c>
      <c r="X20" s="14">
        <f t="shared" si="21"/>
        <v>1725</v>
      </c>
      <c r="Y20" s="15">
        <f t="shared" si="19"/>
        <v>690000</v>
      </c>
      <c r="Z20" s="15">
        <f t="shared" si="25"/>
        <v>115230</v>
      </c>
      <c r="AA20" s="15">
        <f t="shared" si="20"/>
        <v>46092000</v>
      </c>
      <c r="AC20" s="14"/>
      <c r="AD20" s="15"/>
      <c r="AE20" s="15"/>
      <c r="AF20" s="15"/>
      <c r="AG20" s="22"/>
      <c r="AH20" s="22"/>
      <c r="AI20" s="22"/>
      <c r="AJ20" s="22"/>
    </row>
    <row r="21" spans="2:36" ht="14.4" customHeight="1" x14ac:dyDescent="0.25">
      <c r="B21" s="191"/>
      <c r="C21" s="12">
        <v>598</v>
      </c>
      <c r="D21" s="81" t="s">
        <v>27</v>
      </c>
      <c r="E21" s="12">
        <v>1</v>
      </c>
      <c r="F21" s="86" t="s">
        <v>11</v>
      </c>
      <c r="G21" s="12">
        <v>68.900000000000006</v>
      </c>
      <c r="H21" s="12"/>
      <c r="I21" s="12">
        <v>0</v>
      </c>
      <c r="J21" s="12">
        <f t="shared" si="13"/>
        <v>68.900000000000006</v>
      </c>
      <c r="L21" s="17"/>
      <c r="N21" s="14">
        <v>1475</v>
      </c>
      <c r="O21" s="15">
        <f t="shared" si="14"/>
        <v>590000</v>
      </c>
      <c r="P21" s="16">
        <f>+J21*N21</f>
        <v>101627.50000000001</v>
      </c>
      <c r="Q21" s="15">
        <f t="shared" si="15"/>
        <v>40651000.000000007</v>
      </c>
      <c r="S21" s="14">
        <f t="shared" si="16"/>
        <v>1575</v>
      </c>
      <c r="T21" s="15">
        <f t="shared" si="17"/>
        <v>630000</v>
      </c>
      <c r="U21" s="16">
        <f>+J21*S21</f>
        <v>108517.50000000001</v>
      </c>
      <c r="V21" s="15">
        <f t="shared" si="18"/>
        <v>43407000.000000007</v>
      </c>
      <c r="X21" s="14">
        <f t="shared" si="21"/>
        <v>1675</v>
      </c>
      <c r="Y21" s="15">
        <f t="shared" si="19"/>
        <v>670000</v>
      </c>
      <c r="Z21" s="15">
        <f>+J21*X21</f>
        <v>115407.50000000001</v>
      </c>
      <c r="AA21" s="15">
        <f t="shared" si="20"/>
        <v>46163000.000000007</v>
      </c>
      <c r="AC21" s="14">
        <f t="shared" si="22"/>
        <v>1750</v>
      </c>
      <c r="AD21" s="15">
        <f>AC21*$S$64</f>
        <v>700000</v>
      </c>
      <c r="AE21" s="15">
        <f>G21*AC21+(H21+I21)*AC21/2</f>
        <v>120575.00000000001</v>
      </c>
      <c r="AF21" s="15">
        <f>AE21*$S$64</f>
        <v>48230000.000000007</v>
      </c>
      <c r="AG21" s="22"/>
      <c r="AH21" s="22"/>
      <c r="AI21" s="22"/>
      <c r="AJ21" s="22"/>
    </row>
    <row r="22" spans="2:36" x14ac:dyDescent="0.25">
      <c r="C22" s="18"/>
      <c r="D22" s="82"/>
      <c r="E22" s="18"/>
      <c r="F22" s="87"/>
      <c r="G22" s="19">
        <f>SUM(G15:G21)</f>
        <v>482.40000000000009</v>
      </c>
      <c r="H22" s="19">
        <f>SUM(H15:I21)</f>
        <v>0</v>
      </c>
      <c r="I22" s="19">
        <f>SUM(I15:I18)</f>
        <v>0</v>
      </c>
      <c r="J22" s="19">
        <f>SUM(J15:J21)</f>
        <v>482.40000000000009</v>
      </c>
      <c r="N22" s="104">
        <f>+P22/J22</f>
        <v>1527.7985074626863</v>
      </c>
      <c r="O22" s="20"/>
      <c r="P22" s="21">
        <f>SUM(P15:P21)</f>
        <v>737010</v>
      </c>
      <c r="Q22" s="21">
        <f>SUM(Q15:Q21)</f>
        <v>294804000</v>
      </c>
      <c r="S22" s="104">
        <f>+U22/J22</f>
        <v>1627.7985074626863</v>
      </c>
      <c r="T22" s="20"/>
      <c r="U22" s="21">
        <f>SUM(U15:U21)</f>
        <v>785250</v>
      </c>
      <c r="V22" s="21">
        <f>SUM(V15:V21)</f>
        <v>314100000</v>
      </c>
      <c r="X22" s="104">
        <f>+Z22/J22</f>
        <v>1727.7985074626863</v>
      </c>
      <c r="Y22" s="20">
        <f t="shared" si="19"/>
        <v>691119.40298507456</v>
      </c>
      <c r="Z22" s="21">
        <f>SUM(Z15:Z21)</f>
        <v>833490</v>
      </c>
      <c r="AA22" s="21">
        <f>SUM(AA15:AA21)</f>
        <v>333396000</v>
      </c>
      <c r="AC22" s="2">
        <f t="shared" si="22"/>
        <v>1802.7985074626863</v>
      </c>
      <c r="AD22" s="20">
        <f>AC22*$S$64</f>
        <v>721119.40298507456</v>
      </c>
      <c r="AE22" s="21">
        <f>SUM(AE15:AE21)</f>
        <v>636390</v>
      </c>
      <c r="AF22" s="21">
        <f>SUM(AF15:AF21)</f>
        <v>254556000</v>
      </c>
      <c r="AG22" s="193"/>
      <c r="AH22" s="193"/>
      <c r="AI22" s="193"/>
      <c r="AJ22" s="193"/>
    </row>
    <row r="23" spans="2:36" x14ac:dyDescent="0.25">
      <c r="C23" s="18"/>
      <c r="D23" s="82"/>
      <c r="E23" s="18"/>
      <c r="F23" s="87"/>
      <c r="G23" s="19"/>
      <c r="H23" s="19"/>
      <c r="I23" s="19"/>
      <c r="J23" s="19"/>
      <c r="N23" s="104"/>
      <c r="O23" s="20"/>
      <c r="P23" s="21"/>
      <c r="Q23" s="21"/>
      <c r="S23" s="104"/>
      <c r="T23" s="20"/>
      <c r="U23" s="21"/>
      <c r="V23" s="21"/>
      <c r="X23" s="104"/>
      <c r="Y23" s="20"/>
      <c r="Z23" s="21"/>
      <c r="AA23" s="21"/>
      <c r="AC23" s="2"/>
      <c r="AD23" s="20"/>
      <c r="AE23" s="21"/>
      <c r="AF23" s="21"/>
      <c r="AG23" s="2"/>
      <c r="AH23" s="2"/>
      <c r="AI23" s="2"/>
      <c r="AJ23" s="2"/>
    </row>
    <row r="24" spans="2:36" ht="13.8" customHeight="1" x14ac:dyDescent="0.25">
      <c r="B24" s="191">
        <v>3</v>
      </c>
      <c r="C24" s="12">
        <v>599</v>
      </c>
      <c r="D24" s="81" t="s">
        <v>27</v>
      </c>
      <c r="E24" s="12">
        <v>1</v>
      </c>
      <c r="F24" s="86" t="s">
        <v>11</v>
      </c>
      <c r="G24" s="12">
        <v>62.6</v>
      </c>
      <c r="H24" s="12"/>
      <c r="I24" s="12">
        <v>0</v>
      </c>
      <c r="J24" s="12">
        <f t="shared" ref="J24:J30" si="26">G24+H24</f>
        <v>62.6</v>
      </c>
      <c r="L24" s="13" t="s">
        <v>9</v>
      </c>
      <c r="N24" s="14">
        <v>1500</v>
      </c>
      <c r="O24" s="15">
        <f t="shared" ref="O24:O30" si="27">N24*$S$64</f>
        <v>600000</v>
      </c>
      <c r="P24" s="16">
        <f>+J24*N24</f>
        <v>93900</v>
      </c>
      <c r="Q24" s="15">
        <f t="shared" ref="Q24:Q30" si="28">P24*$S$64</f>
        <v>37560000</v>
      </c>
      <c r="S24" s="14">
        <f t="shared" ref="S24:S30" si="29">N24+100</f>
        <v>1600</v>
      </c>
      <c r="T24" s="15">
        <f t="shared" ref="T24:T30" si="30">S24*$S$64</f>
        <v>640000</v>
      </c>
      <c r="U24" s="16">
        <f>+J24*S24</f>
        <v>100160</v>
      </c>
      <c r="V24" s="15">
        <f t="shared" ref="V24:V30" si="31">U24*$S$64</f>
        <v>40064000</v>
      </c>
      <c r="X24" s="14">
        <f>+S24+100</f>
        <v>1700</v>
      </c>
      <c r="Y24" s="15">
        <f t="shared" ref="Y24:Y31" si="32">X24*$S$64</f>
        <v>680000</v>
      </c>
      <c r="Z24" s="15">
        <f>+J24*X24</f>
        <v>106420</v>
      </c>
      <c r="AA24" s="15">
        <f t="shared" ref="AA24:AA30" si="33">Z24*$S$64</f>
        <v>42568000</v>
      </c>
      <c r="AC24" s="14">
        <f>X24+75</f>
        <v>1775</v>
      </c>
      <c r="AD24" s="15">
        <f>AC24*$S$64</f>
        <v>710000</v>
      </c>
      <c r="AE24" s="15">
        <f>G24*AC24+(H24+I24)*AC24/2</f>
        <v>111115</v>
      </c>
      <c r="AF24" s="15">
        <f>AE24*$S$64</f>
        <v>44446000</v>
      </c>
      <c r="AG24" s="192"/>
      <c r="AH24" s="192"/>
      <c r="AI24" s="192"/>
      <c r="AJ24" s="192"/>
    </row>
    <row r="25" spans="2:36" ht="13.8" customHeight="1" x14ac:dyDescent="0.25">
      <c r="B25" s="191"/>
      <c r="C25" s="12">
        <v>600</v>
      </c>
      <c r="D25" s="81" t="s">
        <v>90</v>
      </c>
      <c r="E25" s="12">
        <v>2</v>
      </c>
      <c r="F25" s="86" t="s">
        <v>8</v>
      </c>
      <c r="G25" s="12">
        <v>80.2</v>
      </c>
      <c r="H25" s="12"/>
      <c r="I25" s="12">
        <v>0</v>
      </c>
      <c r="J25" s="12">
        <f t="shared" si="26"/>
        <v>80.2</v>
      </c>
      <c r="L25" s="17" t="s">
        <v>10</v>
      </c>
      <c r="N25" s="14">
        <v>1600</v>
      </c>
      <c r="O25" s="15">
        <f t="shared" si="27"/>
        <v>640000</v>
      </c>
      <c r="P25" s="16">
        <f>+J25*N25</f>
        <v>128320</v>
      </c>
      <c r="Q25" s="15">
        <f t="shared" si="28"/>
        <v>51328000</v>
      </c>
      <c r="S25" s="14">
        <f t="shared" si="29"/>
        <v>1700</v>
      </c>
      <c r="T25" s="15">
        <f t="shared" si="30"/>
        <v>680000</v>
      </c>
      <c r="U25" s="16">
        <f>+J25*S25</f>
        <v>136340</v>
      </c>
      <c r="V25" s="15">
        <f t="shared" si="31"/>
        <v>54536000</v>
      </c>
      <c r="X25" s="14">
        <f t="shared" ref="X25:X30" si="34">+S25+100</f>
        <v>1800</v>
      </c>
      <c r="Y25" s="15">
        <f t="shared" si="32"/>
        <v>720000</v>
      </c>
      <c r="Z25" s="15">
        <f>+J25*X25</f>
        <v>144360</v>
      </c>
      <c r="AA25" s="15">
        <f t="shared" si="33"/>
        <v>57744000</v>
      </c>
      <c r="AC25" s="14">
        <f t="shared" ref="AC25:AC31" si="35">X25+75</f>
        <v>1875</v>
      </c>
      <c r="AD25" s="15">
        <f>AC25*$S$64</f>
        <v>750000</v>
      </c>
      <c r="AE25" s="15">
        <f>G25*AC25+(H25+I25)*AC25/2</f>
        <v>150375</v>
      </c>
      <c r="AF25" s="15">
        <f>AE25*$S$64</f>
        <v>60150000</v>
      </c>
      <c r="AG25" s="192"/>
      <c r="AH25" s="192"/>
      <c r="AI25" s="192"/>
      <c r="AJ25" s="192"/>
    </row>
    <row r="26" spans="2:36" ht="13.8" customHeight="1" x14ac:dyDescent="0.25">
      <c r="B26" s="191"/>
      <c r="C26" s="12">
        <v>601</v>
      </c>
      <c r="D26" s="81" t="s">
        <v>91</v>
      </c>
      <c r="E26" s="12">
        <v>2</v>
      </c>
      <c r="F26" s="86" t="s">
        <v>8</v>
      </c>
      <c r="G26" s="12">
        <v>78.3</v>
      </c>
      <c r="H26" s="12"/>
      <c r="I26" s="12">
        <v>0</v>
      </c>
      <c r="J26" s="12">
        <f t="shared" si="26"/>
        <v>78.3</v>
      </c>
      <c r="L26" s="17" t="s">
        <v>10</v>
      </c>
      <c r="N26" s="14">
        <v>1600</v>
      </c>
      <c r="O26" s="15">
        <f t="shared" si="27"/>
        <v>640000</v>
      </c>
      <c r="P26" s="16">
        <f>+J26*N26</f>
        <v>125280</v>
      </c>
      <c r="Q26" s="15">
        <f t="shared" si="28"/>
        <v>50112000</v>
      </c>
      <c r="S26" s="14">
        <f t="shared" si="29"/>
        <v>1700</v>
      </c>
      <c r="T26" s="15">
        <f t="shared" si="30"/>
        <v>680000</v>
      </c>
      <c r="U26" s="16">
        <f>+J26*S26</f>
        <v>133110</v>
      </c>
      <c r="V26" s="15">
        <f t="shared" si="31"/>
        <v>53244000</v>
      </c>
      <c r="X26" s="14">
        <f t="shared" si="34"/>
        <v>1800</v>
      </c>
      <c r="Y26" s="15">
        <f t="shared" si="32"/>
        <v>720000</v>
      </c>
      <c r="Z26" s="15">
        <f>+J26*X26</f>
        <v>140940</v>
      </c>
      <c r="AA26" s="15">
        <f t="shared" si="33"/>
        <v>56376000</v>
      </c>
      <c r="AC26" s="14">
        <f t="shared" si="35"/>
        <v>1875</v>
      </c>
      <c r="AD26" s="15">
        <f>AC26*$S$64</f>
        <v>750000</v>
      </c>
      <c r="AE26" s="15">
        <f>G26*AC26+(H26+I26)*AC26/2</f>
        <v>146812.5</v>
      </c>
      <c r="AF26" s="15">
        <f>AE26*$S$64</f>
        <v>58725000</v>
      </c>
      <c r="AG26" s="192"/>
      <c r="AH26" s="192"/>
      <c r="AI26" s="192"/>
      <c r="AJ26" s="192"/>
    </row>
    <row r="27" spans="2:36" x14ac:dyDescent="0.25">
      <c r="B27" s="191"/>
      <c r="C27" s="12">
        <v>602</v>
      </c>
      <c r="D27" s="81" t="s">
        <v>26</v>
      </c>
      <c r="E27" s="12">
        <v>1</v>
      </c>
      <c r="F27" s="86"/>
      <c r="G27" s="12">
        <v>62.8</v>
      </c>
      <c r="H27" s="12"/>
      <c r="I27" s="12"/>
      <c r="J27" s="12">
        <f t="shared" si="26"/>
        <v>62.8</v>
      </c>
      <c r="L27" s="17"/>
      <c r="N27" s="14">
        <v>1550</v>
      </c>
      <c r="O27" s="15">
        <f t="shared" si="27"/>
        <v>620000</v>
      </c>
      <c r="P27" s="16">
        <f t="shared" ref="P27:P28" si="36">+J27*N27</f>
        <v>97340</v>
      </c>
      <c r="Q27" s="15">
        <f t="shared" si="28"/>
        <v>38936000</v>
      </c>
      <c r="S27" s="14">
        <f t="shared" si="29"/>
        <v>1650</v>
      </c>
      <c r="T27" s="15">
        <f t="shared" si="30"/>
        <v>660000</v>
      </c>
      <c r="U27" s="16">
        <f t="shared" ref="U27:U28" si="37">+J27*S27</f>
        <v>103620</v>
      </c>
      <c r="V27" s="15">
        <f t="shared" si="31"/>
        <v>41448000</v>
      </c>
      <c r="X27" s="14">
        <f t="shared" si="34"/>
        <v>1750</v>
      </c>
      <c r="Y27" s="15">
        <f t="shared" si="32"/>
        <v>700000</v>
      </c>
      <c r="Z27" s="15">
        <f t="shared" ref="Z27:Z28" si="38">+J27*X27</f>
        <v>109900</v>
      </c>
      <c r="AA27" s="15">
        <f t="shared" si="33"/>
        <v>43960000</v>
      </c>
      <c r="AC27" s="14"/>
      <c r="AD27" s="15"/>
      <c r="AE27" s="15"/>
      <c r="AF27" s="15"/>
      <c r="AG27" s="22"/>
      <c r="AH27" s="22"/>
      <c r="AI27" s="22"/>
      <c r="AJ27" s="22"/>
    </row>
    <row r="28" spans="2:36" x14ac:dyDescent="0.25">
      <c r="B28" s="191"/>
      <c r="C28" s="12">
        <v>603</v>
      </c>
      <c r="D28" s="81" t="s">
        <v>26</v>
      </c>
      <c r="E28" s="12">
        <v>1</v>
      </c>
      <c r="F28" s="86"/>
      <c r="G28" s="12">
        <v>62.8</v>
      </c>
      <c r="H28" s="12"/>
      <c r="I28" s="12"/>
      <c r="J28" s="12">
        <f t="shared" si="26"/>
        <v>62.8</v>
      </c>
      <c r="L28" s="17"/>
      <c r="N28" s="14">
        <v>1550</v>
      </c>
      <c r="O28" s="15">
        <f t="shared" si="27"/>
        <v>620000</v>
      </c>
      <c r="P28" s="16">
        <f t="shared" si="36"/>
        <v>97340</v>
      </c>
      <c r="Q28" s="15">
        <f t="shared" si="28"/>
        <v>38936000</v>
      </c>
      <c r="S28" s="14">
        <f t="shared" si="29"/>
        <v>1650</v>
      </c>
      <c r="T28" s="15">
        <f t="shared" si="30"/>
        <v>660000</v>
      </c>
      <c r="U28" s="16">
        <f t="shared" si="37"/>
        <v>103620</v>
      </c>
      <c r="V28" s="15">
        <f t="shared" si="31"/>
        <v>41448000</v>
      </c>
      <c r="X28" s="14">
        <f t="shared" si="34"/>
        <v>1750</v>
      </c>
      <c r="Y28" s="15">
        <f t="shared" si="32"/>
        <v>700000</v>
      </c>
      <c r="Z28" s="15">
        <f t="shared" si="38"/>
        <v>109900</v>
      </c>
      <c r="AA28" s="15">
        <f t="shared" si="33"/>
        <v>43960000</v>
      </c>
      <c r="AC28" s="14"/>
      <c r="AD28" s="15"/>
      <c r="AE28" s="15"/>
      <c r="AF28" s="15"/>
      <c r="AG28" s="22"/>
      <c r="AH28" s="22"/>
      <c r="AI28" s="22"/>
      <c r="AJ28" s="22"/>
    </row>
    <row r="29" spans="2:36" ht="13.8" customHeight="1" x14ac:dyDescent="0.25">
      <c r="B29" s="191"/>
      <c r="C29" s="12">
        <v>604</v>
      </c>
      <c r="D29" s="81" t="s">
        <v>26</v>
      </c>
      <c r="E29" s="12">
        <v>1</v>
      </c>
      <c r="F29" s="86" t="s">
        <v>11</v>
      </c>
      <c r="G29" s="12">
        <v>66.8</v>
      </c>
      <c r="H29" s="12"/>
      <c r="I29" s="12">
        <v>0</v>
      </c>
      <c r="J29" s="12">
        <f t="shared" si="26"/>
        <v>66.8</v>
      </c>
      <c r="L29" s="17" t="s">
        <v>10</v>
      </c>
      <c r="N29" s="14">
        <v>1550</v>
      </c>
      <c r="O29" s="15">
        <f t="shared" si="27"/>
        <v>620000</v>
      </c>
      <c r="P29" s="16">
        <f>+J29*N29</f>
        <v>103540</v>
      </c>
      <c r="Q29" s="15">
        <f t="shared" si="28"/>
        <v>41416000</v>
      </c>
      <c r="S29" s="14">
        <f t="shared" si="29"/>
        <v>1650</v>
      </c>
      <c r="T29" s="15">
        <f t="shared" si="30"/>
        <v>660000</v>
      </c>
      <c r="U29" s="16">
        <f>+J29*S29</f>
        <v>110220</v>
      </c>
      <c r="V29" s="15">
        <f t="shared" si="31"/>
        <v>44088000</v>
      </c>
      <c r="X29" s="14">
        <f t="shared" si="34"/>
        <v>1750</v>
      </c>
      <c r="Y29" s="15">
        <f t="shared" si="32"/>
        <v>700000</v>
      </c>
      <c r="Z29" s="15">
        <f>+J29*X29</f>
        <v>116900</v>
      </c>
      <c r="AA29" s="15">
        <f t="shared" si="33"/>
        <v>46760000</v>
      </c>
      <c r="AC29" s="14">
        <f t="shared" si="35"/>
        <v>1825</v>
      </c>
      <c r="AD29" s="15">
        <f>AC29*$S$64</f>
        <v>730000</v>
      </c>
      <c r="AE29" s="15">
        <f>G29*AC29+(H29+I29)*AC29/2</f>
        <v>121910</v>
      </c>
      <c r="AF29" s="15">
        <f>AE29*$S$64</f>
        <v>48764000</v>
      </c>
      <c r="AG29" s="192"/>
      <c r="AH29" s="192"/>
      <c r="AI29" s="192"/>
      <c r="AJ29" s="192"/>
    </row>
    <row r="30" spans="2:36" ht="14.4" customHeight="1" x14ac:dyDescent="0.25">
      <c r="B30" s="191"/>
      <c r="C30" s="12">
        <v>605</v>
      </c>
      <c r="D30" s="81" t="s">
        <v>27</v>
      </c>
      <c r="E30" s="12">
        <v>1</v>
      </c>
      <c r="F30" s="86" t="s">
        <v>11</v>
      </c>
      <c r="G30" s="12">
        <v>68.900000000000006</v>
      </c>
      <c r="H30" s="12"/>
      <c r="I30" s="12">
        <v>0</v>
      </c>
      <c r="J30" s="12">
        <f t="shared" si="26"/>
        <v>68.900000000000006</v>
      </c>
      <c r="L30" s="17"/>
      <c r="N30" s="14">
        <v>1500</v>
      </c>
      <c r="O30" s="15">
        <f t="shared" si="27"/>
        <v>600000</v>
      </c>
      <c r="P30" s="16">
        <f>+J30*N30</f>
        <v>103350.00000000001</v>
      </c>
      <c r="Q30" s="15">
        <f t="shared" si="28"/>
        <v>41340000.000000007</v>
      </c>
      <c r="S30" s="14">
        <f t="shared" si="29"/>
        <v>1600</v>
      </c>
      <c r="T30" s="15">
        <f t="shared" si="30"/>
        <v>640000</v>
      </c>
      <c r="U30" s="16">
        <f>+J30*S30</f>
        <v>110240.00000000001</v>
      </c>
      <c r="V30" s="15">
        <f t="shared" si="31"/>
        <v>44096000.000000007</v>
      </c>
      <c r="X30" s="14">
        <f t="shared" si="34"/>
        <v>1700</v>
      </c>
      <c r="Y30" s="15">
        <f t="shared" si="32"/>
        <v>680000</v>
      </c>
      <c r="Z30" s="15">
        <f>+J30*X30</f>
        <v>117130.00000000001</v>
      </c>
      <c r="AA30" s="15">
        <f t="shared" si="33"/>
        <v>46852000.000000007</v>
      </c>
      <c r="AC30" s="14">
        <f t="shared" si="35"/>
        <v>1775</v>
      </c>
      <c r="AD30" s="15">
        <f>AC30*$S$64</f>
        <v>710000</v>
      </c>
      <c r="AE30" s="15">
        <f>G30*AC30+(H30+I30)*AC30/2</f>
        <v>122297.50000000001</v>
      </c>
      <c r="AF30" s="15">
        <f>AE30*$S$64</f>
        <v>48919000.000000007</v>
      </c>
      <c r="AG30" s="22"/>
      <c r="AH30" s="22"/>
      <c r="AI30" s="22"/>
      <c r="AJ30" s="22"/>
    </row>
    <row r="31" spans="2:36" x14ac:dyDescent="0.25">
      <c r="C31" s="18"/>
      <c r="D31" s="82"/>
      <c r="E31" s="18"/>
      <c r="F31" s="87"/>
      <c r="G31" s="19">
        <f>SUM(G24:G30)</f>
        <v>482.40000000000009</v>
      </c>
      <c r="H31" s="19">
        <f>SUM(H24:I30)</f>
        <v>0</v>
      </c>
      <c r="I31" s="19">
        <f>SUM(I24:I29)</f>
        <v>0</v>
      </c>
      <c r="J31" s="19">
        <f>SUM(J24:J30)</f>
        <v>482.40000000000009</v>
      </c>
      <c r="N31" s="104">
        <f>+P31/J31</f>
        <v>1552.7985074626863</v>
      </c>
      <c r="O31" s="20"/>
      <c r="P31" s="21">
        <f>SUM(P24:P30)</f>
        <v>749070</v>
      </c>
      <c r="Q31" s="21">
        <f>SUM(Q24:Q30)</f>
        <v>299628000</v>
      </c>
      <c r="S31" s="104">
        <f>+U31/J31</f>
        <v>1652.7985074626863</v>
      </c>
      <c r="T31" s="20"/>
      <c r="U31" s="21">
        <f>SUM(U24:U30)</f>
        <v>797310</v>
      </c>
      <c r="V31" s="21">
        <f>SUM(V24:V30)</f>
        <v>318924000</v>
      </c>
      <c r="X31" s="104">
        <f>+Z31/J31</f>
        <v>1752.7985074626863</v>
      </c>
      <c r="Y31" s="20">
        <f t="shared" si="32"/>
        <v>701119.40298507456</v>
      </c>
      <c r="Z31" s="21">
        <f>SUM(Z24:Z30)</f>
        <v>845550</v>
      </c>
      <c r="AA31" s="21">
        <f>SUM(AA24:AA30)</f>
        <v>338220000</v>
      </c>
      <c r="AC31" s="2">
        <f t="shared" si="35"/>
        <v>1827.7985074626863</v>
      </c>
      <c r="AD31" s="20">
        <f>AC31*$S$64</f>
        <v>731119.40298507456</v>
      </c>
      <c r="AE31" s="21">
        <f>SUM(AE24:AE30)</f>
        <v>652510</v>
      </c>
      <c r="AF31" s="21">
        <f>SUM(AF24:AF30)</f>
        <v>261004000</v>
      </c>
      <c r="AG31" s="193"/>
      <c r="AH31" s="193"/>
      <c r="AI31" s="193"/>
      <c r="AJ31" s="193"/>
    </row>
    <row r="32" spans="2:36" x14ac:dyDescent="0.25">
      <c r="C32" s="18"/>
      <c r="D32" s="82"/>
      <c r="E32" s="18"/>
      <c r="F32" s="87"/>
      <c r="G32" s="19"/>
      <c r="H32" s="19"/>
      <c r="I32" s="19"/>
      <c r="J32" s="19"/>
      <c r="N32" s="104"/>
      <c r="O32" s="20"/>
      <c r="P32" s="21"/>
      <c r="Q32" s="21"/>
      <c r="S32" s="104"/>
      <c r="T32" s="20"/>
      <c r="U32" s="21"/>
      <c r="V32" s="21"/>
      <c r="X32" s="104"/>
      <c r="Y32" s="20"/>
      <c r="Z32" s="21"/>
      <c r="AA32" s="21"/>
      <c r="AC32" s="2"/>
      <c r="AD32" s="20"/>
      <c r="AE32" s="21"/>
      <c r="AF32" s="21"/>
      <c r="AG32" s="2"/>
      <c r="AH32" s="2"/>
      <c r="AI32" s="2"/>
      <c r="AJ32" s="2"/>
    </row>
    <row r="33" spans="2:36" ht="13.8" customHeight="1" x14ac:dyDescent="0.25">
      <c r="B33" s="191">
        <v>4</v>
      </c>
      <c r="C33" s="12">
        <v>606</v>
      </c>
      <c r="D33" s="81" t="s">
        <v>27</v>
      </c>
      <c r="E33" s="12">
        <v>1</v>
      </c>
      <c r="F33" s="86" t="s">
        <v>11</v>
      </c>
      <c r="G33" s="12">
        <v>62.6</v>
      </c>
      <c r="H33" s="12"/>
      <c r="I33" s="12">
        <v>0</v>
      </c>
      <c r="J33" s="12">
        <f t="shared" ref="J33:J39" si="39">G33+H33</f>
        <v>62.6</v>
      </c>
      <c r="L33" s="13" t="s">
        <v>9</v>
      </c>
      <c r="N33" s="14">
        <v>1500</v>
      </c>
      <c r="O33" s="15">
        <f t="shared" ref="O33:O39" si="40">N33*$S$64</f>
        <v>600000</v>
      </c>
      <c r="P33" s="16">
        <f>+J33*N33</f>
        <v>93900</v>
      </c>
      <c r="Q33" s="15">
        <f t="shared" ref="Q33:Q39" si="41">P33*$S$64</f>
        <v>37560000</v>
      </c>
      <c r="S33" s="14">
        <f t="shared" ref="S33:S39" si="42">N33+100</f>
        <v>1600</v>
      </c>
      <c r="T33" s="15">
        <f t="shared" ref="T33:T39" si="43">S33*$S$64</f>
        <v>640000</v>
      </c>
      <c r="U33" s="16">
        <f>+J33*S33</f>
        <v>100160</v>
      </c>
      <c r="V33" s="15">
        <f t="shared" ref="V33:V39" si="44">U33*$S$64</f>
        <v>40064000</v>
      </c>
      <c r="X33" s="14">
        <f>+S33+100</f>
        <v>1700</v>
      </c>
      <c r="Y33" s="15">
        <f t="shared" ref="Y33:Y40" si="45">X33*$S$64</f>
        <v>680000</v>
      </c>
      <c r="Z33" s="15">
        <f>+J33*X33</f>
        <v>106420</v>
      </c>
      <c r="AA33" s="15">
        <f t="shared" ref="AA33:AA39" si="46">Z33*$S$64</f>
        <v>42568000</v>
      </c>
      <c r="AC33" s="14">
        <f>X33+75</f>
        <v>1775</v>
      </c>
      <c r="AD33" s="15">
        <f>AC33*$S$64</f>
        <v>710000</v>
      </c>
      <c r="AE33" s="15">
        <f>G33*AC33+(H33+I33)*AC33/2</f>
        <v>111115</v>
      </c>
      <c r="AF33" s="15">
        <f>AE33*$S$64</f>
        <v>44446000</v>
      </c>
      <c r="AG33" s="192"/>
      <c r="AH33" s="192"/>
      <c r="AI33" s="192"/>
      <c r="AJ33" s="192"/>
    </row>
    <row r="34" spans="2:36" ht="13.8" customHeight="1" x14ac:dyDescent="0.25">
      <c r="B34" s="191"/>
      <c r="C34" s="12">
        <v>607</v>
      </c>
      <c r="D34" s="81" t="s">
        <v>90</v>
      </c>
      <c r="E34" s="12">
        <v>2</v>
      </c>
      <c r="F34" s="86" t="s">
        <v>8</v>
      </c>
      <c r="G34" s="12">
        <v>80.2</v>
      </c>
      <c r="H34" s="12"/>
      <c r="I34" s="12">
        <v>0</v>
      </c>
      <c r="J34" s="12">
        <f t="shared" si="39"/>
        <v>80.2</v>
      </c>
      <c r="L34" s="17" t="s">
        <v>10</v>
      </c>
      <c r="N34" s="14">
        <v>1600</v>
      </c>
      <c r="O34" s="15">
        <f t="shared" si="40"/>
        <v>640000</v>
      </c>
      <c r="P34" s="16">
        <f>+J34*N34</f>
        <v>128320</v>
      </c>
      <c r="Q34" s="15">
        <f t="shared" si="41"/>
        <v>51328000</v>
      </c>
      <c r="S34" s="14">
        <f t="shared" si="42"/>
        <v>1700</v>
      </c>
      <c r="T34" s="15">
        <f t="shared" si="43"/>
        <v>680000</v>
      </c>
      <c r="U34" s="16">
        <f>+J34*S34</f>
        <v>136340</v>
      </c>
      <c r="V34" s="15">
        <f t="shared" si="44"/>
        <v>54536000</v>
      </c>
      <c r="X34" s="14">
        <f t="shared" ref="X34:X39" si="47">+S34+100</f>
        <v>1800</v>
      </c>
      <c r="Y34" s="15">
        <f t="shared" si="45"/>
        <v>720000</v>
      </c>
      <c r="Z34" s="15">
        <f>+J34*X34</f>
        <v>144360</v>
      </c>
      <c r="AA34" s="15">
        <f t="shared" si="46"/>
        <v>57744000</v>
      </c>
      <c r="AC34" s="14">
        <f t="shared" ref="AC34:AC40" si="48">X34+75</f>
        <v>1875</v>
      </c>
      <c r="AD34" s="15">
        <f>AC34*$S$64</f>
        <v>750000</v>
      </c>
      <c r="AE34" s="15">
        <f>G34*AC34+(H34+I34)*AC34/2</f>
        <v>150375</v>
      </c>
      <c r="AF34" s="15">
        <f>AE34*$S$64</f>
        <v>60150000</v>
      </c>
      <c r="AG34" s="192"/>
      <c r="AH34" s="192"/>
      <c r="AI34" s="192"/>
      <c r="AJ34" s="192"/>
    </row>
    <row r="35" spans="2:36" ht="13.8" customHeight="1" x14ac:dyDescent="0.25">
      <c r="B35" s="191"/>
      <c r="C35" s="12">
        <v>608</v>
      </c>
      <c r="D35" s="81" t="s">
        <v>91</v>
      </c>
      <c r="E35" s="12">
        <v>2</v>
      </c>
      <c r="F35" s="86" t="s">
        <v>8</v>
      </c>
      <c r="G35" s="12">
        <v>78.3</v>
      </c>
      <c r="H35" s="12"/>
      <c r="I35" s="12">
        <v>0</v>
      </c>
      <c r="J35" s="12">
        <f t="shared" si="39"/>
        <v>78.3</v>
      </c>
      <c r="L35" s="17" t="s">
        <v>10</v>
      </c>
      <c r="N35" s="14">
        <v>1600</v>
      </c>
      <c r="O35" s="15">
        <f t="shared" si="40"/>
        <v>640000</v>
      </c>
      <c r="P35" s="16">
        <f>+J35*N35</f>
        <v>125280</v>
      </c>
      <c r="Q35" s="15">
        <f t="shared" si="41"/>
        <v>50112000</v>
      </c>
      <c r="S35" s="14">
        <f t="shared" si="42"/>
        <v>1700</v>
      </c>
      <c r="T35" s="15">
        <f t="shared" si="43"/>
        <v>680000</v>
      </c>
      <c r="U35" s="16">
        <f>+J35*S35</f>
        <v>133110</v>
      </c>
      <c r="V35" s="15">
        <f t="shared" si="44"/>
        <v>53244000</v>
      </c>
      <c r="X35" s="14">
        <f t="shared" si="47"/>
        <v>1800</v>
      </c>
      <c r="Y35" s="15">
        <f t="shared" si="45"/>
        <v>720000</v>
      </c>
      <c r="Z35" s="15">
        <f>+J35*X35</f>
        <v>140940</v>
      </c>
      <c r="AA35" s="15">
        <f t="shared" si="46"/>
        <v>56376000</v>
      </c>
      <c r="AC35" s="14">
        <f t="shared" si="48"/>
        <v>1875</v>
      </c>
      <c r="AD35" s="15">
        <f>AC35*$S$64</f>
        <v>750000</v>
      </c>
      <c r="AE35" s="15">
        <f>G35*AC35+(H35+I35)*AC35/2</f>
        <v>146812.5</v>
      </c>
      <c r="AF35" s="15">
        <f>AE35*$S$64</f>
        <v>58725000</v>
      </c>
      <c r="AG35" s="192"/>
      <c r="AH35" s="192"/>
      <c r="AI35" s="192"/>
      <c r="AJ35" s="192"/>
    </row>
    <row r="36" spans="2:36" ht="13.8" customHeight="1" x14ac:dyDescent="0.25">
      <c r="B36" s="191"/>
      <c r="C36" s="12">
        <v>609</v>
      </c>
      <c r="D36" s="81" t="s">
        <v>26</v>
      </c>
      <c r="E36" s="12">
        <v>1</v>
      </c>
      <c r="F36" s="86" t="s">
        <v>11</v>
      </c>
      <c r="G36" s="12">
        <v>62.8</v>
      </c>
      <c r="H36" s="12"/>
      <c r="I36" s="12">
        <v>0</v>
      </c>
      <c r="J36" s="12">
        <f t="shared" si="39"/>
        <v>62.8</v>
      </c>
      <c r="L36" s="17" t="s">
        <v>10</v>
      </c>
      <c r="N36" s="14">
        <v>1550</v>
      </c>
      <c r="O36" s="15">
        <f t="shared" si="40"/>
        <v>620000</v>
      </c>
      <c r="P36" s="16">
        <f>+J36*N36</f>
        <v>97340</v>
      </c>
      <c r="Q36" s="15">
        <f t="shared" si="41"/>
        <v>38936000</v>
      </c>
      <c r="S36" s="14">
        <f t="shared" si="42"/>
        <v>1650</v>
      </c>
      <c r="T36" s="15">
        <f t="shared" si="43"/>
        <v>660000</v>
      </c>
      <c r="U36" s="16">
        <f>+J36*S36</f>
        <v>103620</v>
      </c>
      <c r="V36" s="15">
        <f t="shared" si="44"/>
        <v>41448000</v>
      </c>
      <c r="X36" s="14">
        <f t="shared" si="47"/>
        <v>1750</v>
      </c>
      <c r="Y36" s="15">
        <f t="shared" si="45"/>
        <v>700000</v>
      </c>
      <c r="Z36" s="15">
        <f>+J36*X36</f>
        <v>109900</v>
      </c>
      <c r="AA36" s="15">
        <f t="shared" si="46"/>
        <v>43960000</v>
      </c>
      <c r="AC36" s="14">
        <f t="shared" si="48"/>
        <v>1825</v>
      </c>
      <c r="AD36" s="15">
        <f>AC36*$S$64</f>
        <v>730000</v>
      </c>
      <c r="AE36" s="15">
        <f>G36*AC36+(H36+I36)*AC36/2</f>
        <v>114610</v>
      </c>
      <c r="AF36" s="15">
        <f>AE36*$S$64</f>
        <v>45844000</v>
      </c>
      <c r="AG36" s="192"/>
      <c r="AH36" s="192"/>
      <c r="AI36" s="192"/>
      <c r="AJ36" s="192"/>
    </row>
    <row r="37" spans="2:36" x14ac:dyDescent="0.25">
      <c r="B37" s="191"/>
      <c r="C37" s="12">
        <v>610</v>
      </c>
      <c r="D37" s="81" t="s">
        <v>26</v>
      </c>
      <c r="E37" s="12">
        <v>1</v>
      </c>
      <c r="F37" s="86"/>
      <c r="G37" s="12">
        <v>62.8</v>
      </c>
      <c r="H37" s="12"/>
      <c r="I37" s="12"/>
      <c r="J37" s="12">
        <f t="shared" si="39"/>
        <v>62.8</v>
      </c>
      <c r="L37" s="17"/>
      <c r="N37" s="14">
        <v>1550</v>
      </c>
      <c r="O37" s="15">
        <f t="shared" si="40"/>
        <v>620000</v>
      </c>
      <c r="P37" s="16">
        <f t="shared" ref="P37:P38" si="49">+J37*N37</f>
        <v>97340</v>
      </c>
      <c r="Q37" s="15">
        <f t="shared" si="41"/>
        <v>38936000</v>
      </c>
      <c r="S37" s="14">
        <f t="shared" si="42"/>
        <v>1650</v>
      </c>
      <c r="T37" s="15">
        <f t="shared" si="43"/>
        <v>660000</v>
      </c>
      <c r="U37" s="16">
        <f t="shared" ref="U37:U38" si="50">+J37*S37</f>
        <v>103620</v>
      </c>
      <c r="V37" s="15">
        <f t="shared" si="44"/>
        <v>41448000</v>
      </c>
      <c r="X37" s="14">
        <f t="shared" si="47"/>
        <v>1750</v>
      </c>
      <c r="Y37" s="15">
        <f t="shared" si="45"/>
        <v>700000</v>
      </c>
      <c r="Z37" s="15">
        <f t="shared" ref="Z37:Z38" si="51">+J37*X37</f>
        <v>109900</v>
      </c>
      <c r="AA37" s="15">
        <f t="shared" si="46"/>
        <v>43960000</v>
      </c>
      <c r="AC37" s="14"/>
      <c r="AD37" s="15"/>
      <c r="AE37" s="15"/>
      <c r="AF37" s="15"/>
      <c r="AG37" s="22"/>
      <c r="AH37" s="22"/>
      <c r="AI37" s="22"/>
      <c r="AJ37" s="22"/>
    </row>
    <row r="38" spans="2:36" x14ac:dyDescent="0.25">
      <c r="B38" s="191"/>
      <c r="C38" s="12">
        <v>611</v>
      </c>
      <c r="D38" s="81" t="s">
        <v>26</v>
      </c>
      <c r="E38" s="12">
        <v>1</v>
      </c>
      <c r="F38" s="86"/>
      <c r="G38" s="12">
        <v>66.8</v>
      </c>
      <c r="H38" s="12"/>
      <c r="I38" s="12"/>
      <c r="J38" s="12">
        <f t="shared" si="39"/>
        <v>66.8</v>
      </c>
      <c r="L38" s="17"/>
      <c r="N38" s="14">
        <v>1550</v>
      </c>
      <c r="O38" s="15">
        <f t="shared" si="40"/>
        <v>620000</v>
      </c>
      <c r="P38" s="16">
        <f t="shared" si="49"/>
        <v>103540</v>
      </c>
      <c r="Q38" s="15">
        <f t="shared" si="41"/>
        <v>41416000</v>
      </c>
      <c r="S38" s="14">
        <f t="shared" si="42"/>
        <v>1650</v>
      </c>
      <c r="T38" s="15">
        <f t="shared" si="43"/>
        <v>660000</v>
      </c>
      <c r="U38" s="16">
        <f t="shared" si="50"/>
        <v>110220</v>
      </c>
      <c r="V38" s="15">
        <f t="shared" si="44"/>
        <v>44088000</v>
      </c>
      <c r="X38" s="14">
        <f t="shared" si="47"/>
        <v>1750</v>
      </c>
      <c r="Y38" s="15">
        <f t="shared" si="45"/>
        <v>700000</v>
      </c>
      <c r="Z38" s="15">
        <f t="shared" si="51"/>
        <v>116900</v>
      </c>
      <c r="AA38" s="15">
        <f t="shared" si="46"/>
        <v>46760000</v>
      </c>
      <c r="AC38" s="14"/>
      <c r="AD38" s="15"/>
      <c r="AE38" s="15"/>
      <c r="AF38" s="15"/>
      <c r="AG38" s="22"/>
      <c r="AH38" s="22"/>
      <c r="AI38" s="22"/>
      <c r="AJ38" s="22"/>
    </row>
    <row r="39" spans="2:36" ht="14.4" customHeight="1" x14ac:dyDescent="0.25">
      <c r="B39" s="191"/>
      <c r="C39" s="12">
        <v>612</v>
      </c>
      <c r="D39" s="81" t="s">
        <v>27</v>
      </c>
      <c r="E39" s="12">
        <v>1</v>
      </c>
      <c r="F39" s="86" t="s">
        <v>11</v>
      </c>
      <c r="G39" s="12">
        <v>68.900000000000006</v>
      </c>
      <c r="H39" s="12"/>
      <c r="I39" s="12">
        <v>0</v>
      </c>
      <c r="J39" s="12">
        <f t="shared" si="39"/>
        <v>68.900000000000006</v>
      </c>
      <c r="L39" s="17"/>
      <c r="N39" s="14">
        <v>1500</v>
      </c>
      <c r="O39" s="15">
        <f t="shared" si="40"/>
        <v>600000</v>
      </c>
      <c r="P39" s="16">
        <f>+J39*N39</f>
        <v>103350.00000000001</v>
      </c>
      <c r="Q39" s="15">
        <f t="shared" si="41"/>
        <v>41340000.000000007</v>
      </c>
      <c r="S39" s="14">
        <f t="shared" si="42"/>
        <v>1600</v>
      </c>
      <c r="T39" s="15">
        <f t="shared" si="43"/>
        <v>640000</v>
      </c>
      <c r="U39" s="16">
        <f>+J39*S39</f>
        <v>110240.00000000001</v>
      </c>
      <c r="V39" s="15">
        <f t="shared" si="44"/>
        <v>44096000.000000007</v>
      </c>
      <c r="X39" s="14">
        <f t="shared" si="47"/>
        <v>1700</v>
      </c>
      <c r="Y39" s="15">
        <f t="shared" si="45"/>
        <v>680000</v>
      </c>
      <c r="Z39" s="15">
        <f>+J39*X39</f>
        <v>117130.00000000001</v>
      </c>
      <c r="AA39" s="15">
        <f t="shared" si="46"/>
        <v>46852000.000000007</v>
      </c>
      <c r="AC39" s="14">
        <f t="shared" si="48"/>
        <v>1775</v>
      </c>
      <c r="AD39" s="15">
        <f>AC39*$S$64</f>
        <v>710000</v>
      </c>
      <c r="AE39" s="15">
        <f>G39*AC39+(H39+I39)*AC39/2</f>
        <v>122297.50000000001</v>
      </c>
      <c r="AF39" s="15">
        <f>AE39*$S$64</f>
        <v>48919000.000000007</v>
      </c>
      <c r="AG39" s="22"/>
      <c r="AH39" s="22"/>
      <c r="AI39" s="22"/>
      <c r="AJ39" s="22"/>
    </row>
    <row r="40" spans="2:36" x14ac:dyDescent="0.25">
      <c r="C40" s="18"/>
      <c r="D40" s="82"/>
      <c r="E40" s="18"/>
      <c r="F40" s="87"/>
      <c r="G40" s="19">
        <f>SUM(G33:G39)</f>
        <v>482.40000000000009</v>
      </c>
      <c r="H40" s="19">
        <f>SUM(H33:I39)</f>
        <v>0</v>
      </c>
      <c r="I40" s="19">
        <f>SUM(I33:I36)</f>
        <v>0</v>
      </c>
      <c r="J40" s="19">
        <f>SUM(J33:J39)</f>
        <v>482.40000000000009</v>
      </c>
      <c r="N40" s="104">
        <f>+P40/J40</f>
        <v>1552.7985074626863</v>
      </c>
      <c r="O40" s="20"/>
      <c r="P40" s="21">
        <f>SUM(P33:P39)</f>
        <v>749070</v>
      </c>
      <c r="Q40" s="21">
        <f>SUM(Q33:Q39)</f>
        <v>299628000</v>
      </c>
      <c r="S40" s="104">
        <f>+U40/J40</f>
        <v>1652.7985074626863</v>
      </c>
      <c r="T40" s="20"/>
      <c r="U40" s="21">
        <f>SUM(U33:U39)</f>
        <v>797310</v>
      </c>
      <c r="V40" s="21">
        <f>SUM(V33:V39)</f>
        <v>318924000</v>
      </c>
      <c r="X40" s="104">
        <f>+Z40/J40</f>
        <v>1752.7985074626863</v>
      </c>
      <c r="Y40" s="20">
        <f t="shared" si="45"/>
        <v>701119.40298507456</v>
      </c>
      <c r="Z40" s="21">
        <f>SUM(Z33:Z39)</f>
        <v>845550</v>
      </c>
      <c r="AA40" s="21">
        <f>SUM(AA33:AA39)</f>
        <v>338220000</v>
      </c>
      <c r="AC40" s="2">
        <f t="shared" si="48"/>
        <v>1827.7985074626863</v>
      </c>
      <c r="AD40" s="20">
        <f>AC40*$S$64</f>
        <v>731119.40298507456</v>
      </c>
      <c r="AE40" s="21">
        <f>SUM(AE33:AE39)</f>
        <v>645210</v>
      </c>
      <c r="AF40" s="21">
        <f>SUM(AF33:AF39)</f>
        <v>258084000</v>
      </c>
      <c r="AG40" s="193"/>
      <c r="AH40" s="193"/>
      <c r="AI40" s="193"/>
      <c r="AJ40" s="193"/>
    </row>
    <row r="41" spans="2:36" x14ac:dyDescent="0.25">
      <c r="C41" s="18"/>
      <c r="D41" s="82"/>
      <c r="E41" s="18"/>
      <c r="F41" s="87"/>
      <c r="G41" s="19"/>
      <c r="H41" s="19"/>
      <c r="I41" s="19"/>
      <c r="J41" s="19"/>
      <c r="N41" s="104"/>
      <c r="O41" s="20"/>
      <c r="P41" s="21"/>
      <c r="Q41" s="21"/>
      <c r="S41" s="104"/>
      <c r="T41" s="20"/>
      <c r="U41" s="21"/>
      <c r="V41" s="21"/>
      <c r="X41" s="104"/>
      <c r="Y41" s="20"/>
      <c r="Z41" s="21"/>
      <c r="AA41" s="21"/>
      <c r="AC41" s="2"/>
      <c r="AD41" s="20"/>
      <c r="AE41" s="21"/>
      <c r="AF41" s="21"/>
      <c r="AG41" s="2"/>
      <c r="AH41" s="2"/>
      <c r="AI41" s="2"/>
      <c r="AJ41" s="2"/>
    </row>
    <row r="42" spans="2:36" ht="13.8" customHeight="1" x14ac:dyDescent="0.25">
      <c r="B42" s="191">
        <v>5</v>
      </c>
      <c r="C42" s="12">
        <v>613</v>
      </c>
      <c r="D42" s="81" t="s">
        <v>27</v>
      </c>
      <c r="E42" s="12">
        <v>1</v>
      </c>
      <c r="F42" s="86" t="s">
        <v>11</v>
      </c>
      <c r="G42" s="12">
        <v>62.6</v>
      </c>
      <c r="H42" s="12"/>
      <c r="I42" s="12">
        <v>0</v>
      </c>
      <c r="J42" s="12">
        <f t="shared" ref="J42:J48" si="52">G42+H42</f>
        <v>62.6</v>
      </c>
      <c r="L42" s="13" t="s">
        <v>9</v>
      </c>
      <c r="N42" s="14">
        <v>1550</v>
      </c>
      <c r="O42" s="15">
        <f t="shared" ref="O42:O48" si="53">N42*$S$64</f>
        <v>620000</v>
      </c>
      <c r="P42" s="16">
        <f>+J42*N42</f>
        <v>97030</v>
      </c>
      <c r="Q42" s="15">
        <f t="shared" ref="Q42:Q48" si="54">P42*$S$64</f>
        <v>38812000</v>
      </c>
      <c r="S42" s="14">
        <f t="shared" ref="S42:S48" si="55">N42+100</f>
        <v>1650</v>
      </c>
      <c r="T42" s="15">
        <f t="shared" ref="T42:T48" si="56">S42*$S$64</f>
        <v>660000</v>
      </c>
      <c r="U42" s="16">
        <f>+J42*S42</f>
        <v>103290</v>
      </c>
      <c r="V42" s="15">
        <f t="shared" ref="V42:V48" si="57">U42*$S$64</f>
        <v>41316000</v>
      </c>
      <c r="X42" s="14">
        <f>+S42+100</f>
        <v>1750</v>
      </c>
      <c r="Y42" s="15">
        <f t="shared" ref="Y42:Y49" si="58">X42*$S$64</f>
        <v>700000</v>
      </c>
      <c r="Z42" s="15">
        <f>+J42*X42</f>
        <v>109550</v>
      </c>
      <c r="AA42" s="15">
        <f t="shared" ref="AA42:AA48" si="59">Z42*$S$64</f>
        <v>43820000</v>
      </c>
      <c r="AC42" s="14">
        <f>X42+75</f>
        <v>1825</v>
      </c>
      <c r="AD42" s="15">
        <f>AC42*$S$64</f>
        <v>730000</v>
      </c>
      <c r="AE42" s="15">
        <f>G42*AC42+(H42+I42)*AC42/2</f>
        <v>114245</v>
      </c>
      <c r="AF42" s="15">
        <f>AE42*$S$64</f>
        <v>45698000</v>
      </c>
      <c r="AG42" s="192"/>
      <c r="AH42" s="192"/>
      <c r="AI42" s="192"/>
      <c r="AJ42" s="192"/>
    </row>
    <row r="43" spans="2:36" ht="13.8" customHeight="1" x14ac:dyDescent="0.25">
      <c r="B43" s="191"/>
      <c r="C43" s="12">
        <v>614</v>
      </c>
      <c r="D43" s="81" t="s">
        <v>90</v>
      </c>
      <c r="E43" s="12">
        <v>2</v>
      </c>
      <c r="F43" s="86" t="s">
        <v>8</v>
      </c>
      <c r="G43" s="12">
        <v>80.2</v>
      </c>
      <c r="H43" s="12"/>
      <c r="I43" s="12">
        <v>0</v>
      </c>
      <c r="J43" s="12">
        <f t="shared" si="52"/>
        <v>80.2</v>
      </c>
      <c r="L43" s="17" t="s">
        <v>10</v>
      </c>
      <c r="N43" s="14">
        <v>1650</v>
      </c>
      <c r="O43" s="15">
        <f t="shared" si="53"/>
        <v>660000</v>
      </c>
      <c r="P43" s="16">
        <f>+J43*N43</f>
        <v>132330</v>
      </c>
      <c r="Q43" s="15">
        <f t="shared" si="54"/>
        <v>52932000</v>
      </c>
      <c r="S43" s="14">
        <f t="shared" si="55"/>
        <v>1750</v>
      </c>
      <c r="T43" s="15">
        <f t="shared" si="56"/>
        <v>700000</v>
      </c>
      <c r="U43" s="16">
        <f>+J43*S43</f>
        <v>140350</v>
      </c>
      <c r="V43" s="15">
        <f t="shared" si="57"/>
        <v>56140000</v>
      </c>
      <c r="X43" s="14">
        <f t="shared" ref="X43:X48" si="60">+S43+100</f>
        <v>1850</v>
      </c>
      <c r="Y43" s="15">
        <f t="shared" si="58"/>
        <v>740000</v>
      </c>
      <c r="Z43" s="15">
        <f>+J43*X43</f>
        <v>148370</v>
      </c>
      <c r="AA43" s="15">
        <f t="shared" si="59"/>
        <v>59348000</v>
      </c>
      <c r="AC43" s="14">
        <f t="shared" ref="AC43:AC49" si="61">X43+75</f>
        <v>1925</v>
      </c>
      <c r="AD43" s="15">
        <f>AC43*$S$64</f>
        <v>770000</v>
      </c>
      <c r="AE43" s="15">
        <f>G43*AC43+(H43+I43)*AC43/2</f>
        <v>154385</v>
      </c>
      <c r="AF43" s="15">
        <f>AE43*$S$64</f>
        <v>61754000</v>
      </c>
      <c r="AG43" s="192"/>
      <c r="AH43" s="192"/>
      <c r="AI43" s="192"/>
      <c r="AJ43" s="192"/>
    </row>
    <row r="44" spans="2:36" ht="13.8" customHeight="1" x14ac:dyDescent="0.25">
      <c r="B44" s="191"/>
      <c r="C44" s="12">
        <v>615</v>
      </c>
      <c r="D44" s="81" t="s">
        <v>91</v>
      </c>
      <c r="E44" s="12">
        <v>2</v>
      </c>
      <c r="F44" s="86" t="s">
        <v>8</v>
      </c>
      <c r="G44" s="12">
        <v>75.3</v>
      </c>
      <c r="H44" s="12"/>
      <c r="I44" s="12">
        <v>0</v>
      </c>
      <c r="J44" s="12">
        <f t="shared" si="52"/>
        <v>75.3</v>
      </c>
      <c r="L44" s="17" t="s">
        <v>10</v>
      </c>
      <c r="N44" s="14">
        <v>1650</v>
      </c>
      <c r="O44" s="15">
        <f t="shared" si="53"/>
        <v>660000</v>
      </c>
      <c r="P44" s="16">
        <f>+J44*N44</f>
        <v>124245</v>
      </c>
      <c r="Q44" s="15">
        <f t="shared" si="54"/>
        <v>49698000</v>
      </c>
      <c r="S44" s="14">
        <f t="shared" si="55"/>
        <v>1750</v>
      </c>
      <c r="T44" s="15">
        <f t="shared" si="56"/>
        <v>700000</v>
      </c>
      <c r="U44" s="16">
        <f>+J44*S44</f>
        <v>131775</v>
      </c>
      <c r="V44" s="15">
        <f t="shared" si="57"/>
        <v>52710000</v>
      </c>
      <c r="X44" s="14">
        <f t="shared" si="60"/>
        <v>1850</v>
      </c>
      <c r="Y44" s="15">
        <f t="shared" si="58"/>
        <v>740000</v>
      </c>
      <c r="Z44" s="15">
        <f>+J44*X44</f>
        <v>139305</v>
      </c>
      <c r="AA44" s="15">
        <f t="shared" si="59"/>
        <v>55722000</v>
      </c>
      <c r="AC44" s="14">
        <f t="shared" si="61"/>
        <v>1925</v>
      </c>
      <c r="AD44" s="15">
        <f>AC44*$S$64</f>
        <v>770000</v>
      </c>
      <c r="AE44" s="15">
        <f>G44*AC44+(H44+I44)*AC44/2</f>
        <v>144952.5</v>
      </c>
      <c r="AF44" s="15">
        <f>AE44*$S$64</f>
        <v>57981000</v>
      </c>
      <c r="AG44" s="192"/>
      <c r="AH44" s="192"/>
      <c r="AI44" s="192"/>
      <c r="AJ44" s="192"/>
    </row>
    <row r="45" spans="2:36" ht="13.8" customHeight="1" x14ac:dyDescent="0.25">
      <c r="B45" s="191"/>
      <c r="C45" s="12">
        <v>616</v>
      </c>
      <c r="D45" s="81" t="s">
        <v>26</v>
      </c>
      <c r="E45" s="12">
        <v>1</v>
      </c>
      <c r="F45" s="86"/>
      <c r="G45" s="12">
        <v>51.5</v>
      </c>
      <c r="H45" s="12"/>
      <c r="I45" s="12"/>
      <c r="J45" s="12">
        <f t="shared" si="52"/>
        <v>51.5</v>
      </c>
      <c r="L45" s="17"/>
      <c r="N45" s="14">
        <v>1600</v>
      </c>
      <c r="O45" s="15">
        <f t="shared" si="53"/>
        <v>640000</v>
      </c>
      <c r="P45" s="16">
        <f t="shared" ref="P45:P46" si="62">+J45*N45</f>
        <v>82400</v>
      </c>
      <c r="Q45" s="15">
        <f t="shared" si="54"/>
        <v>32960000</v>
      </c>
      <c r="S45" s="14">
        <f t="shared" si="55"/>
        <v>1700</v>
      </c>
      <c r="T45" s="15">
        <f t="shared" si="56"/>
        <v>680000</v>
      </c>
      <c r="U45" s="16">
        <f t="shared" ref="U45:U46" si="63">+J45*S45</f>
        <v>87550</v>
      </c>
      <c r="V45" s="15">
        <f t="shared" si="57"/>
        <v>35020000</v>
      </c>
      <c r="X45" s="14">
        <f t="shared" si="60"/>
        <v>1800</v>
      </c>
      <c r="Y45" s="15">
        <f t="shared" si="58"/>
        <v>720000</v>
      </c>
      <c r="Z45" s="15">
        <f t="shared" ref="Z45:Z46" si="64">+J45*X45</f>
        <v>92700</v>
      </c>
      <c r="AA45" s="15">
        <f t="shared" si="59"/>
        <v>37080000</v>
      </c>
      <c r="AC45" s="14"/>
      <c r="AD45" s="15"/>
      <c r="AE45" s="15"/>
      <c r="AF45" s="15"/>
      <c r="AG45" s="22"/>
      <c r="AH45" s="22"/>
      <c r="AI45" s="22"/>
      <c r="AJ45" s="22"/>
    </row>
    <row r="46" spans="2:36" ht="13.8" customHeight="1" x14ac:dyDescent="0.25">
      <c r="B46" s="191"/>
      <c r="C46" s="12">
        <v>617</v>
      </c>
      <c r="D46" s="81" t="s">
        <v>26</v>
      </c>
      <c r="E46" s="12">
        <v>1</v>
      </c>
      <c r="F46" s="86"/>
      <c r="G46" s="12">
        <v>62.8</v>
      </c>
      <c r="H46" s="12"/>
      <c r="I46" s="12"/>
      <c r="J46" s="12">
        <f t="shared" si="52"/>
        <v>62.8</v>
      </c>
      <c r="L46" s="17"/>
      <c r="N46" s="14">
        <v>1600</v>
      </c>
      <c r="O46" s="15">
        <f t="shared" si="53"/>
        <v>640000</v>
      </c>
      <c r="P46" s="16">
        <f t="shared" si="62"/>
        <v>100480</v>
      </c>
      <c r="Q46" s="15">
        <f t="shared" si="54"/>
        <v>40192000</v>
      </c>
      <c r="S46" s="14">
        <f t="shared" si="55"/>
        <v>1700</v>
      </c>
      <c r="T46" s="15">
        <f t="shared" si="56"/>
        <v>680000</v>
      </c>
      <c r="U46" s="16">
        <f t="shared" si="63"/>
        <v>106760</v>
      </c>
      <c r="V46" s="15">
        <f t="shared" si="57"/>
        <v>42704000</v>
      </c>
      <c r="X46" s="14">
        <f t="shared" si="60"/>
        <v>1800</v>
      </c>
      <c r="Y46" s="15">
        <f t="shared" si="58"/>
        <v>720000</v>
      </c>
      <c r="Z46" s="15">
        <f t="shared" si="64"/>
        <v>113040</v>
      </c>
      <c r="AA46" s="15">
        <f t="shared" si="59"/>
        <v>45216000</v>
      </c>
      <c r="AC46" s="14"/>
      <c r="AD46" s="15"/>
      <c r="AE46" s="15"/>
      <c r="AF46" s="15"/>
      <c r="AG46" s="22"/>
      <c r="AH46" s="22"/>
      <c r="AI46" s="22"/>
      <c r="AJ46" s="22"/>
    </row>
    <row r="47" spans="2:36" ht="13.8" customHeight="1" x14ac:dyDescent="0.25">
      <c r="B47" s="191"/>
      <c r="C47" s="12">
        <v>618</v>
      </c>
      <c r="D47" s="81" t="s">
        <v>26</v>
      </c>
      <c r="E47" s="12">
        <v>1</v>
      </c>
      <c r="F47" s="86" t="s">
        <v>11</v>
      </c>
      <c r="G47" s="12">
        <v>67</v>
      </c>
      <c r="H47" s="12"/>
      <c r="I47" s="12">
        <v>0</v>
      </c>
      <c r="J47" s="12">
        <f t="shared" si="52"/>
        <v>67</v>
      </c>
      <c r="L47" s="17" t="s">
        <v>10</v>
      </c>
      <c r="N47" s="14">
        <v>1600</v>
      </c>
      <c r="O47" s="15">
        <f t="shared" si="53"/>
        <v>640000</v>
      </c>
      <c r="P47" s="16">
        <f>+J47*N47</f>
        <v>107200</v>
      </c>
      <c r="Q47" s="15">
        <f t="shared" si="54"/>
        <v>42880000</v>
      </c>
      <c r="S47" s="14">
        <f t="shared" si="55"/>
        <v>1700</v>
      </c>
      <c r="T47" s="15">
        <f t="shared" si="56"/>
        <v>680000</v>
      </c>
      <c r="U47" s="16">
        <f>+J47*S47</f>
        <v>113900</v>
      </c>
      <c r="V47" s="15">
        <f t="shared" si="57"/>
        <v>45560000</v>
      </c>
      <c r="X47" s="14">
        <f t="shared" si="60"/>
        <v>1800</v>
      </c>
      <c r="Y47" s="15">
        <f t="shared" si="58"/>
        <v>720000</v>
      </c>
      <c r="Z47" s="15">
        <f>+J47*X47</f>
        <v>120600</v>
      </c>
      <c r="AA47" s="15">
        <f t="shared" si="59"/>
        <v>48240000</v>
      </c>
      <c r="AC47" s="14">
        <f t="shared" si="61"/>
        <v>1875</v>
      </c>
      <c r="AD47" s="15">
        <f>AC47*$S$64</f>
        <v>750000</v>
      </c>
      <c r="AE47" s="15">
        <f>G47*AC47+(H47+I47)*AC47/2</f>
        <v>125625</v>
      </c>
      <c r="AF47" s="15">
        <f>AE47*$S$64</f>
        <v>50250000</v>
      </c>
      <c r="AG47" s="192"/>
      <c r="AH47" s="192"/>
      <c r="AI47" s="192"/>
      <c r="AJ47" s="192"/>
    </row>
    <row r="48" spans="2:36" ht="14.4" customHeight="1" x14ac:dyDescent="0.25">
      <c r="B48" s="191"/>
      <c r="C48" s="12">
        <v>619</v>
      </c>
      <c r="D48" s="81" t="s">
        <v>27</v>
      </c>
      <c r="E48" s="12">
        <v>1</v>
      </c>
      <c r="F48" s="86" t="s">
        <v>11</v>
      </c>
      <c r="G48" s="12">
        <v>68.900000000000006</v>
      </c>
      <c r="H48" s="12"/>
      <c r="I48" s="12">
        <v>0</v>
      </c>
      <c r="J48" s="12">
        <f t="shared" si="52"/>
        <v>68.900000000000006</v>
      </c>
      <c r="L48" s="17"/>
      <c r="N48" s="14">
        <v>1500</v>
      </c>
      <c r="O48" s="15">
        <f t="shared" si="53"/>
        <v>600000</v>
      </c>
      <c r="P48" s="16">
        <f>+J48*N48</f>
        <v>103350.00000000001</v>
      </c>
      <c r="Q48" s="15">
        <f t="shared" si="54"/>
        <v>41340000.000000007</v>
      </c>
      <c r="S48" s="14">
        <f t="shared" si="55"/>
        <v>1600</v>
      </c>
      <c r="T48" s="15">
        <f t="shared" si="56"/>
        <v>640000</v>
      </c>
      <c r="U48" s="16">
        <f>+J48*S48</f>
        <v>110240.00000000001</v>
      </c>
      <c r="V48" s="15">
        <f t="shared" si="57"/>
        <v>44096000.000000007</v>
      </c>
      <c r="X48" s="14">
        <f t="shared" si="60"/>
        <v>1700</v>
      </c>
      <c r="Y48" s="15">
        <f t="shared" si="58"/>
        <v>680000</v>
      </c>
      <c r="Z48" s="15">
        <f>+J48*X48</f>
        <v>117130.00000000001</v>
      </c>
      <c r="AA48" s="15">
        <f t="shared" si="59"/>
        <v>46852000.000000007</v>
      </c>
      <c r="AC48" s="14">
        <f t="shared" si="61"/>
        <v>1775</v>
      </c>
      <c r="AD48" s="15">
        <f>AC48*$S$64</f>
        <v>710000</v>
      </c>
      <c r="AE48" s="15">
        <f>G48*AC48+(H48+I48)*AC48/2</f>
        <v>122297.50000000001</v>
      </c>
      <c r="AF48" s="15">
        <f>AE48*$S$64</f>
        <v>48919000.000000007</v>
      </c>
      <c r="AG48" s="22"/>
      <c r="AH48" s="22"/>
      <c r="AI48" s="22"/>
      <c r="AJ48" s="22"/>
    </row>
    <row r="49" spans="2:36" x14ac:dyDescent="0.25">
      <c r="C49" s="18"/>
      <c r="D49" s="82"/>
      <c r="E49" s="18"/>
      <c r="F49" s="87"/>
      <c r="G49" s="19">
        <f>SUM(G42:G48)</f>
        <v>468.30000000000007</v>
      </c>
      <c r="H49" s="19">
        <f>SUM(H42:I48)</f>
        <v>0</v>
      </c>
      <c r="I49" s="19">
        <f>SUM(I42:I47)</f>
        <v>0</v>
      </c>
      <c r="J49" s="19">
        <f>SUM(J42:J48)</f>
        <v>468.30000000000007</v>
      </c>
      <c r="N49" s="104">
        <f>+P49/J49</f>
        <v>1595.2060644885755</v>
      </c>
      <c r="O49" s="20"/>
      <c r="P49" s="21">
        <f>SUM(P42:P48)</f>
        <v>747035</v>
      </c>
      <c r="Q49" s="21">
        <f>SUM(Q42:Q48)</f>
        <v>298814000</v>
      </c>
      <c r="S49" s="104">
        <f>+U49/J49</f>
        <v>1695.2060644885755</v>
      </c>
      <c r="T49" s="20"/>
      <c r="U49" s="21">
        <f>SUM(U42:U48)</f>
        <v>793865</v>
      </c>
      <c r="V49" s="21">
        <f>SUM(V42:V48)</f>
        <v>317546000</v>
      </c>
      <c r="X49" s="104">
        <f>+Z49/J49</f>
        <v>1795.2060644885755</v>
      </c>
      <c r="Y49" s="20">
        <f t="shared" si="58"/>
        <v>718082.4257954302</v>
      </c>
      <c r="Z49" s="21">
        <f>SUM(Z42:Z48)</f>
        <v>840695</v>
      </c>
      <c r="AA49" s="21">
        <f>SUM(AA42:AA48)</f>
        <v>336278000</v>
      </c>
      <c r="AC49" s="2">
        <f t="shared" si="61"/>
        <v>1870.2060644885755</v>
      </c>
      <c r="AD49" s="20">
        <f>AC49*$S$64</f>
        <v>748082.4257954302</v>
      </c>
      <c r="AE49" s="21">
        <f>SUM(AE42:AE48)</f>
        <v>661505</v>
      </c>
      <c r="AF49" s="21">
        <f>SUM(AF42:AF48)</f>
        <v>264602000</v>
      </c>
      <c r="AG49" s="193"/>
      <c r="AH49" s="193"/>
      <c r="AI49" s="193"/>
      <c r="AJ49" s="193"/>
    </row>
    <row r="50" spans="2:36" x14ac:dyDescent="0.25">
      <c r="C50" s="18"/>
      <c r="D50" s="82"/>
      <c r="E50" s="18"/>
      <c r="F50" s="87"/>
      <c r="G50" s="19"/>
      <c r="H50" s="19"/>
      <c r="I50" s="19"/>
      <c r="J50" s="19"/>
      <c r="N50" s="104"/>
      <c r="O50" s="20"/>
      <c r="P50" s="21"/>
      <c r="Q50" s="21"/>
      <c r="S50" s="104"/>
      <c r="T50" s="20"/>
      <c r="U50" s="21"/>
      <c r="V50" s="21"/>
      <c r="X50" s="104"/>
      <c r="Y50" s="20"/>
      <c r="Z50" s="21"/>
      <c r="AA50" s="21"/>
      <c r="AC50" s="2"/>
      <c r="AD50" s="20"/>
      <c r="AE50" s="21"/>
      <c r="AF50" s="21"/>
      <c r="AG50" s="2"/>
      <c r="AH50" s="2"/>
      <c r="AI50" s="2"/>
      <c r="AJ50" s="2"/>
    </row>
    <row r="51" spans="2:36" ht="13.8" customHeight="1" x14ac:dyDescent="0.25">
      <c r="B51" s="191">
        <v>6</v>
      </c>
      <c r="C51" s="12">
        <v>620</v>
      </c>
      <c r="D51" s="81" t="s">
        <v>27</v>
      </c>
      <c r="E51" s="12">
        <v>1</v>
      </c>
      <c r="F51" s="86" t="s">
        <v>11</v>
      </c>
      <c r="G51" s="12">
        <v>62.6</v>
      </c>
      <c r="H51" s="12"/>
      <c r="I51" s="12">
        <v>0</v>
      </c>
      <c r="J51" s="12">
        <f t="shared" ref="J51:J57" si="65">G51+H51</f>
        <v>62.6</v>
      </c>
      <c r="L51" s="13" t="s">
        <v>9</v>
      </c>
      <c r="N51" s="14">
        <v>1575</v>
      </c>
      <c r="O51" s="15">
        <f t="shared" ref="O51:O57" si="66">N51*$S$64</f>
        <v>630000</v>
      </c>
      <c r="P51" s="16">
        <f>+J51*N51</f>
        <v>98595</v>
      </c>
      <c r="Q51" s="15">
        <f t="shared" ref="Q51:Q57" si="67">P51*$S$64</f>
        <v>39438000</v>
      </c>
      <c r="S51" s="14">
        <f t="shared" ref="S51:S57" si="68">N51+100</f>
        <v>1675</v>
      </c>
      <c r="T51" s="15">
        <f t="shared" ref="T51:T57" si="69">S51*$S$64</f>
        <v>670000</v>
      </c>
      <c r="U51" s="16">
        <f>+J51*S51</f>
        <v>104855</v>
      </c>
      <c r="V51" s="15">
        <f t="shared" ref="V51:V57" si="70">U51*$S$64</f>
        <v>41942000</v>
      </c>
      <c r="X51" s="14">
        <f>+S51+100</f>
        <v>1775</v>
      </c>
      <c r="Y51" s="15">
        <f t="shared" ref="Y51:Y58" si="71">X51*$S$64</f>
        <v>710000</v>
      </c>
      <c r="Z51" s="15">
        <f>+J51*X51</f>
        <v>111115</v>
      </c>
      <c r="AA51" s="15">
        <f t="shared" ref="AA51:AA57" si="72">Z51*$S$64</f>
        <v>44446000</v>
      </c>
      <c r="AC51" s="14">
        <f>X51+75</f>
        <v>1850</v>
      </c>
      <c r="AD51" s="15">
        <f>AC51*$S$64</f>
        <v>740000</v>
      </c>
      <c r="AE51" s="15">
        <f>G51*AC51+(H51+I51)*AC51/2</f>
        <v>115810</v>
      </c>
      <c r="AF51" s="15">
        <f>AE51*$S$64</f>
        <v>46324000</v>
      </c>
      <c r="AG51" s="192"/>
      <c r="AH51" s="192"/>
      <c r="AI51" s="192"/>
      <c r="AJ51" s="192"/>
    </row>
    <row r="52" spans="2:36" ht="13.8" customHeight="1" x14ac:dyDescent="0.25">
      <c r="B52" s="191"/>
      <c r="C52" s="12">
        <v>621</v>
      </c>
      <c r="D52" s="81" t="s">
        <v>90</v>
      </c>
      <c r="E52" s="12">
        <v>2</v>
      </c>
      <c r="F52" s="86" t="s">
        <v>8</v>
      </c>
      <c r="G52" s="12">
        <v>80.2</v>
      </c>
      <c r="H52" s="12"/>
      <c r="I52" s="12">
        <v>0</v>
      </c>
      <c r="J52" s="12">
        <f t="shared" si="65"/>
        <v>80.2</v>
      </c>
      <c r="L52" s="17" t="s">
        <v>10</v>
      </c>
      <c r="N52" s="14">
        <v>1675</v>
      </c>
      <c r="O52" s="15">
        <f t="shared" si="66"/>
        <v>670000</v>
      </c>
      <c r="P52" s="16">
        <f>+J52*N52</f>
        <v>134335</v>
      </c>
      <c r="Q52" s="15">
        <f t="shared" si="67"/>
        <v>53734000</v>
      </c>
      <c r="S52" s="14">
        <f t="shared" si="68"/>
        <v>1775</v>
      </c>
      <c r="T52" s="15">
        <f t="shared" si="69"/>
        <v>710000</v>
      </c>
      <c r="U52" s="16">
        <f>+J52*S52</f>
        <v>142355</v>
      </c>
      <c r="V52" s="15">
        <f t="shared" si="70"/>
        <v>56942000</v>
      </c>
      <c r="X52" s="14">
        <f t="shared" ref="X52:X57" si="73">+S52+100</f>
        <v>1875</v>
      </c>
      <c r="Y52" s="15">
        <f t="shared" si="71"/>
        <v>750000</v>
      </c>
      <c r="Z52" s="15">
        <f>+J52*X52</f>
        <v>150375</v>
      </c>
      <c r="AA52" s="15">
        <f t="shared" si="72"/>
        <v>60150000</v>
      </c>
      <c r="AC52" s="14">
        <f t="shared" ref="AC52:AC58" si="74">X52+75</f>
        <v>1950</v>
      </c>
      <c r="AD52" s="15">
        <f>AC52*$S$64</f>
        <v>780000</v>
      </c>
      <c r="AE52" s="15">
        <f>G52*AC52+(H52+I52)*AC52/2</f>
        <v>156390</v>
      </c>
      <c r="AF52" s="15">
        <f>AE52*$S$64</f>
        <v>62556000</v>
      </c>
      <c r="AG52" s="192"/>
      <c r="AH52" s="192"/>
      <c r="AI52" s="192"/>
      <c r="AJ52" s="192"/>
    </row>
    <row r="53" spans="2:36" ht="13.8" customHeight="1" x14ac:dyDescent="0.25">
      <c r="B53" s="191"/>
      <c r="C53" s="12">
        <v>622</v>
      </c>
      <c r="D53" s="81" t="s">
        <v>91</v>
      </c>
      <c r="E53" s="12">
        <v>2</v>
      </c>
      <c r="F53" s="86"/>
      <c r="G53" s="12">
        <v>75.3</v>
      </c>
      <c r="H53" s="12"/>
      <c r="I53" s="12"/>
      <c r="J53" s="12">
        <f t="shared" si="65"/>
        <v>75.3</v>
      </c>
      <c r="L53" s="17"/>
      <c r="N53" s="14">
        <v>1675</v>
      </c>
      <c r="O53" s="15">
        <f t="shared" si="66"/>
        <v>670000</v>
      </c>
      <c r="P53" s="16">
        <f t="shared" ref="P53:P54" si="75">+J53*N53</f>
        <v>126127.5</v>
      </c>
      <c r="Q53" s="15">
        <f t="shared" si="67"/>
        <v>50451000</v>
      </c>
      <c r="S53" s="14">
        <f t="shared" si="68"/>
        <v>1775</v>
      </c>
      <c r="T53" s="15">
        <f t="shared" si="69"/>
        <v>710000</v>
      </c>
      <c r="U53" s="16">
        <f t="shared" ref="U53:U54" si="76">+J53*S53</f>
        <v>133657.5</v>
      </c>
      <c r="V53" s="15">
        <f t="shared" si="70"/>
        <v>53463000</v>
      </c>
      <c r="X53" s="14">
        <f t="shared" si="73"/>
        <v>1875</v>
      </c>
      <c r="Y53" s="15">
        <f t="shared" si="71"/>
        <v>750000</v>
      </c>
      <c r="Z53" s="15">
        <f t="shared" ref="Z53:Z54" si="77">+J53*X53</f>
        <v>141187.5</v>
      </c>
      <c r="AA53" s="15">
        <f t="shared" si="72"/>
        <v>56475000</v>
      </c>
      <c r="AC53" s="14"/>
      <c r="AD53" s="15"/>
      <c r="AE53" s="15"/>
      <c r="AF53" s="15"/>
      <c r="AG53" s="22"/>
      <c r="AH53" s="22"/>
      <c r="AI53" s="22"/>
      <c r="AJ53" s="22"/>
    </row>
    <row r="54" spans="2:36" ht="13.8" customHeight="1" x14ac:dyDescent="0.25">
      <c r="B54" s="191"/>
      <c r="C54" s="12">
        <v>623</v>
      </c>
      <c r="D54" s="81" t="s">
        <v>26</v>
      </c>
      <c r="E54" s="12">
        <v>1</v>
      </c>
      <c r="F54" s="86"/>
      <c r="G54" s="12">
        <v>51.5</v>
      </c>
      <c r="H54" s="12"/>
      <c r="I54" s="12"/>
      <c r="J54" s="12">
        <f t="shared" si="65"/>
        <v>51.5</v>
      </c>
      <c r="L54" s="17"/>
      <c r="N54" s="14">
        <v>1625</v>
      </c>
      <c r="O54" s="15">
        <f t="shared" si="66"/>
        <v>650000</v>
      </c>
      <c r="P54" s="16">
        <f t="shared" si="75"/>
        <v>83687.5</v>
      </c>
      <c r="Q54" s="15">
        <f t="shared" si="67"/>
        <v>33475000</v>
      </c>
      <c r="S54" s="14">
        <f t="shared" si="68"/>
        <v>1725</v>
      </c>
      <c r="T54" s="15">
        <f t="shared" si="69"/>
        <v>690000</v>
      </c>
      <c r="U54" s="16">
        <f t="shared" si="76"/>
        <v>88837.5</v>
      </c>
      <c r="V54" s="15">
        <f t="shared" si="70"/>
        <v>35535000</v>
      </c>
      <c r="X54" s="14">
        <f t="shared" si="73"/>
        <v>1825</v>
      </c>
      <c r="Y54" s="15">
        <f t="shared" si="71"/>
        <v>730000</v>
      </c>
      <c r="Z54" s="15">
        <f t="shared" si="77"/>
        <v>93987.5</v>
      </c>
      <c r="AA54" s="15">
        <f t="shared" si="72"/>
        <v>37595000</v>
      </c>
      <c r="AC54" s="14"/>
      <c r="AD54" s="15"/>
      <c r="AE54" s="15"/>
      <c r="AF54" s="15"/>
      <c r="AG54" s="22"/>
      <c r="AH54" s="22"/>
      <c r="AI54" s="22"/>
      <c r="AJ54" s="22"/>
    </row>
    <row r="55" spans="2:36" ht="13.8" customHeight="1" x14ac:dyDescent="0.25">
      <c r="B55" s="191"/>
      <c r="C55" s="12">
        <v>624</v>
      </c>
      <c r="D55" s="81" t="s">
        <v>26</v>
      </c>
      <c r="E55" s="12">
        <v>1</v>
      </c>
      <c r="F55" s="86" t="s">
        <v>8</v>
      </c>
      <c r="G55" s="12">
        <v>51.5</v>
      </c>
      <c r="H55" s="12"/>
      <c r="I55" s="12">
        <v>0</v>
      </c>
      <c r="J55" s="12">
        <f t="shared" si="65"/>
        <v>51.5</v>
      </c>
      <c r="L55" s="17" t="s">
        <v>10</v>
      </c>
      <c r="N55" s="14">
        <v>1625</v>
      </c>
      <c r="O55" s="15">
        <f t="shared" si="66"/>
        <v>650000</v>
      </c>
      <c r="P55" s="16">
        <f>+J55*N55</f>
        <v>83687.5</v>
      </c>
      <c r="Q55" s="15">
        <f t="shared" si="67"/>
        <v>33475000</v>
      </c>
      <c r="S55" s="14">
        <f t="shared" si="68"/>
        <v>1725</v>
      </c>
      <c r="T55" s="15">
        <f t="shared" si="69"/>
        <v>690000</v>
      </c>
      <c r="U55" s="16">
        <f>+J55*S55</f>
        <v>88837.5</v>
      </c>
      <c r="V55" s="15">
        <f t="shared" si="70"/>
        <v>35535000</v>
      </c>
      <c r="X55" s="14">
        <f t="shared" si="73"/>
        <v>1825</v>
      </c>
      <c r="Y55" s="15">
        <f t="shared" si="71"/>
        <v>730000</v>
      </c>
      <c r="Z55" s="15">
        <f>+J55*X55</f>
        <v>93987.5</v>
      </c>
      <c r="AA55" s="15">
        <f t="shared" si="72"/>
        <v>37595000</v>
      </c>
      <c r="AC55" s="14">
        <f t="shared" si="74"/>
        <v>1900</v>
      </c>
      <c r="AD55" s="15">
        <f>AC55*$S$64</f>
        <v>760000</v>
      </c>
      <c r="AE55" s="15">
        <f>G55*AC55+(H55+I55)*AC55/2</f>
        <v>97850</v>
      </c>
      <c r="AF55" s="15">
        <f>AE55*$S$64</f>
        <v>39140000</v>
      </c>
      <c r="AG55" s="192"/>
      <c r="AH55" s="192"/>
      <c r="AI55" s="192"/>
      <c r="AJ55" s="192"/>
    </row>
    <row r="56" spans="2:36" ht="13.8" customHeight="1" x14ac:dyDescent="0.25">
      <c r="B56" s="191"/>
      <c r="C56" s="12">
        <v>625</v>
      </c>
      <c r="D56" s="81" t="s">
        <v>26</v>
      </c>
      <c r="E56" s="12">
        <v>1</v>
      </c>
      <c r="F56" s="86" t="s">
        <v>11</v>
      </c>
      <c r="G56" s="12">
        <v>55.3</v>
      </c>
      <c r="H56" s="12"/>
      <c r="I56" s="12">
        <v>0</v>
      </c>
      <c r="J56" s="12">
        <f t="shared" si="65"/>
        <v>55.3</v>
      </c>
      <c r="L56" s="17" t="s">
        <v>10</v>
      </c>
      <c r="N56" s="14">
        <v>1625</v>
      </c>
      <c r="O56" s="15">
        <f t="shared" si="66"/>
        <v>650000</v>
      </c>
      <c r="P56" s="16">
        <f>+J56*N56</f>
        <v>89862.5</v>
      </c>
      <c r="Q56" s="15">
        <f t="shared" si="67"/>
        <v>35945000</v>
      </c>
      <c r="S56" s="14">
        <f t="shared" si="68"/>
        <v>1725</v>
      </c>
      <c r="T56" s="15">
        <f t="shared" si="69"/>
        <v>690000</v>
      </c>
      <c r="U56" s="16">
        <f>+J56*S56</f>
        <v>95392.5</v>
      </c>
      <c r="V56" s="15">
        <f t="shared" si="70"/>
        <v>38157000</v>
      </c>
      <c r="X56" s="14">
        <f t="shared" si="73"/>
        <v>1825</v>
      </c>
      <c r="Y56" s="15">
        <f t="shared" si="71"/>
        <v>730000</v>
      </c>
      <c r="Z56" s="15">
        <f>+J56*X56</f>
        <v>100922.5</v>
      </c>
      <c r="AA56" s="15">
        <f t="shared" si="72"/>
        <v>40369000</v>
      </c>
      <c r="AC56" s="14">
        <f t="shared" si="74"/>
        <v>1900</v>
      </c>
      <c r="AD56" s="15">
        <f>AC56*$S$64</f>
        <v>760000</v>
      </c>
      <c r="AE56" s="15">
        <f>G56*AC56+(H56+I56)*AC56/2</f>
        <v>105070</v>
      </c>
      <c r="AF56" s="15">
        <f>AE56*$S$64</f>
        <v>42028000</v>
      </c>
      <c r="AG56" s="192"/>
      <c r="AH56" s="192"/>
      <c r="AI56" s="192"/>
      <c r="AJ56" s="192"/>
    </row>
    <row r="57" spans="2:36" ht="14.4" customHeight="1" x14ac:dyDescent="0.25">
      <c r="B57" s="191"/>
      <c r="C57" s="12">
        <v>626</v>
      </c>
      <c r="D57" s="81" t="s">
        <v>27</v>
      </c>
      <c r="E57" s="12">
        <v>1</v>
      </c>
      <c r="F57" s="86" t="s">
        <v>11</v>
      </c>
      <c r="G57" s="12">
        <v>68.900000000000006</v>
      </c>
      <c r="H57" s="12"/>
      <c r="I57" s="12">
        <v>0</v>
      </c>
      <c r="J57" s="12">
        <f t="shared" si="65"/>
        <v>68.900000000000006</v>
      </c>
      <c r="L57" s="17"/>
      <c r="N57" s="14">
        <v>1575</v>
      </c>
      <c r="O57" s="15">
        <f t="shared" si="66"/>
        <v>630000</v>
      </c>
      <c r="P57" s="16">
        <f>+J57*N57</f>
        <v>108517.50000000001</v>
      </c>
      <c r="Q57" s="15">
        <f t="shared" si="67"/>
        <v>43407000.000000007</v>
      </c>
      <c r="S57" s="14">
        <f t="shared" si="68"/>
        <v>1675</v>
      </c>
      <c r="T57" s="15">
        <f t="shared" si="69"/>
        <v>670000</v>
      </c>
      <c r="U57" s="16">
        <f>+J57*S57</f>
        <v>115407.50000000001</v>
      </c>
      <c r="V57" s="15">
        <f t="shared" si="70"/>
        <v>46163000.000000007</v>
      </c>
      <c r="X57" s="14">
        <f t="shared" si="73"/>
        <v>1775</v>
      </c>
      <c r="Y57" s="15">
        <f t="shared" si="71"/>
        <v>710000</v>
      </c>
      <c r="Z57" s="15">
        <f>+J57*X57</f>
        <v>122297.50000000001</v>
      </c>
      <c r="AA57" s="15">
        <f t="shared" si="72"/>
        <v>48919000.000000007</v>
      </c>
      <c r="AC57" s="14">
        <f t="shared" si="74"/>
        <v>1850</v>
      </c>
      <c r="AD57" s="15">
        <f>AC57*$S$64</f>
        <v>740000</v>
      </c>
      <c r="AE57" s="15">
        <f>G57*AC57+(H57+I57)*AC57/2</f>
        <v>127465.00000000001</v>
      </c>
      <c r="AF57" s="15">
        <f>AE57*$S$64</f>
        <v>50986000.000000007</v>
      </c>
      <c r="AG57" s="22"/>
      <c r="AH57" s="22"/>
      <c r="AI57" s="22"/>
      <c r="AJ57" s="22"/>
    </row>
    <row r="58" spans="2:36" x14ac:dyDescent="0.25">
      <c r="C58" s="18"/>
      <c r="D58" s="82"/>
      <c r="E58" s="18"/>
      <c r="F58" s="87"/>
      <c r="G58" s="19">
        <f>SUM(G51:G57)</f>
        <v>445.30000000000007</v>
      </c>
      <c r="H58" s="19">
        <f>SUM(H51:I57)</f>
        <v>0</v>
      </c>
      <c r="I58" s="19">
        <f>SUM(I51:I56)</f>
        <v>0</v>
      </c>
      <c r="J58" s="19">
        <f>SUM(J51:J57)</f>
        <v>445.30000000000007</v>
      </c>
      <c r="N58" s="104">
        <f>+P58/J58</f>
        <v>1627.6948124859643</v>
      </c>
      <c r="O58" s="20"/>
      <c r="P58" s="21">
        <f>SUM(P51:P57)</f>
        <v>724812.5</v>
      </c>
      <c r="Q58" s="21">
        <f>SUM(Q51:Q57)</f>
        <v>289925000</v>
      </c>
      <c r="S58" s="104">
        <f>+U58/J58</f>
        <v>1727.6948124859643</v>
      </c>
      <c r="T58" s="20"/>
      <c r="U58" s="21">
        <f>SUM(U51:U57)</f>
        <v>769342.5</v>
      </c>
      <c r="V58" s="21">
        <f>SUM(V51:V57)</f>
        <v>307737000</v>
      </c>
      <c r="X58" s="104">
        <f>+Z58/J58</f>
        <v>1827.6948124859643</v>
      </c>
      <c r="Y58" s="20">
        <f t="shared" si="71"/>
        <v>731077.92499438568</v>
      </c>
      <c r="Z58" s="21">
        <f>SUM(Z51:Z57)</f>
        <v>813872.5</v>
      </c>
      <c r="AA58" s="21">
        <f>SUM(AA51:AA57)</f>
        <v>325549000</v>
      </c>
      <c r="AC58" s="2">
        <f t="shared" si="74"/>
        <v>1902.6948124859643</v>
      </c>
      <c r="AD58" s="20">
        <f>AC58*$S$64</f>
        <v>761077.92499438568</v>
      </c>
      <c r="AE58" s="21">
        <f>SUM(AE51:AE57)</f>
        <v>602585</v>
      </c>
      <c r="AF58" s="21">
        <f>SUM(AF51:AF57)</f>
        <v>241034000</v>
      </c>
      <c r="AG58" s="193"/>
      <c r="AH58" s="193"/>
      <c r="AI58" s="193"/>
      <c r="AJ58" s="193"/>
    </row>
    <row r="59" spans="2:36" x14ac:dyDescent="0.25">
      <c r="C59" s="18"/>
      <c r="D59" s="82"/>
      <c r="E59" s="18"/>
      <c r="F59" s="87"/>
      <c r="G59" s="19"/>
      <c r="H59" s="19"/>
      <c r="I59" s="19"/>
      <c r="J59" s="19"/>
      <c r="N59" s="104"/>
      <c r="O59" s="20"/>
      <c r="P59" s="21"/>
      <c r="Q59" s="21"/>
      <c r="S59" s="104"/>
      <c r="T59" s="20"/>
      <c r="U59" s="21"/>
      <c r="V59" s="21"/>
      <c r="X59" s="104"/>
      <c r="Y59" s="20"/>
      <c r="Z59" s="21"/>
      <c r="AA59" s="21"/>
      <c r="AC59" s="2"/>
      <c r="AD59" s="20"/>
      <c r="AE59" s="21"/>
      <c r="AF59" s="21"/>
      <c r="AG59" s="2"/>
      <c r="AH59" s="2"/>
      <c r="AI59" s="2"/>
      <c r="AJ59" s="2"/>
    </row>
    <row r="60" spans="2:36" x14ac:dyDescent="0.25">
      <c r="B60" s="23" t="s">
        <v>44</v>
      </c>
      <c r="C60" s="57">
        <v>49</v>
      </c>
      <c r="D60" s="24"/>
      <c r="E60" s="24"/>
      <c r="F60" s="24"/>
      <c r="G60" s="57">
        <f>+G13+G22+G31+G40+G49+G58</f>
        <v>2843.2000000000007</v>
      </c>
      <c r="H60" s="57">
        <f t="shared" ref="H60:J60" si="78">+H13+H22+H31+H40+H49+H58</f>
        <v>0</v>
      </c>
      <c r="I60" s="57">
        <f t="shared" si="78"/>
        <v>0</v>
      </c>
      <c r="J60" s="57">
        <f t="shared" si="78"/>
        <v>2843.2000000000007</v>
      </c>
      <c r="K60" s="36" t="e">
        <f>+K13+#REF!+#REF!+#REF!+#REF!+#REF!+#REF!+#REF!+#REF!</f>
        <v>#REF!</v>
      </c>
      <c r="L60" s="25" t="e">
        <f>+L13+#REF!+#REF!+#REF!+#REF!+#REF!+#REF!+#REF!+#REF!</f>
        <v>#REF!</v>
      </c>
      <c r="M60" s="25" t="e">
        <f>+M13+#REF!+#REF!+#REF!+#REF!+#REF!+#REF!+#REF!+#REF!</f>
        <v>#REF!</v>
      </c>
      <c r="N60" s="25">
        <f>+P60/J60</f>
        <v>1558.7885129431622</v>
      </c>
      <c r="O60" s="25">
        <f>+Q60/J60</f>
        <v>623515.40517726494</v>
      </c>
      <c r="P60" s="57">
        <f>+P13+P22+P31+P40+P49+P58</f>
        <v>4431947.5</v>
      </c>
      <c r="Q60" s="57">
        <f>+Q13+Q22+Q31+Q40+Q49+Q58</f>
        <v>1772779000</v>
      </c>
      <c r="R60" s="36" t="e">
        <f>+R13+#REF!+#REF!+#REF!+#REF!+#REF!+#REF!+#REF!+#REF!</f>
        <v>#REF!</v>
      </c>
      <c r="S60" s="58">
        <f>+U60/J60</f>
        <v>1658.7885129431622</v>
      </c>
      <c r="T60" s="25">
        <f>+V60/J60</f>
        <v>663515.40517726494</v>
      </c>
      <c r="U60" s="57">
        <f>+U13+U22+U31+U40+U49+U58</f>
        <v>4716267.5</v>
      </c>
      <c r="V60" s="57">
        <f>+V13+V22+V31+V40+V49+V58</f>
        <v>1886507000</v>
      </c>
      <c r="W60" s="36" t="e">
        <f>+W13+#REF!+#REF!+#REF!+#REF!+#REF!+#REF!+#REF!+#REF!</f>
        <v>#REF!</v>
      </c>
      <c r="X60" s="25">
        <f>+Z60/J60</f>
        <v>1758.7885129431622</v>
      </c>
      <c r="Y60" s="25">
        <f>+AA60/J60</f>
        <v>703515.40517726482</v>
      </c>
      <c r="Z60" s="57">
        <f>+Z13+Z22+Z31+Z40+Z49+Z58</f>
        <v>5000587.5</v>
      </c>
      <c r="AA60" s="57">
        <f>+AA13+AA22+AA31+AA40+AA49+AA58</f>
        <v>2000235000</v>
      </c>
      <c r="AC60" s="26" t="e">
        <f>+AE60/J60</f>
        <v>#REF!</v>
      </c>
      <c r="AD60" s="27" t="e">
        <f>+AF60/J60</f>
        <v>#REF!</v>
      </c>
      <c r="AE60" s="28" t="e">
        <f>AE13+#REF!+#REF!+#REF!+#REF!+#REF!+#REF!+#REF!+#REF!+#REF!+#REF!+#REF!+#REF!+#REF!</f>
        <v>#REF!</v>
      </c>
      <c r="AF60" s="28" t="e">
        <f>AF13+#REF!+#REF!+#REF!+#REF!+#REF!+#REF!+#REF!+#REF!+#REF!+#REF!+#REF!+#REF!+#REF!</f>
        <v>#REF!</v>
      </c>
      <c r="AG60" s="193"/>
      <c r="AH60" s="193"/>
      <c r="AI60" s="193"/>
      <c r="AJ60" s="193"/>
    </row>
    <row r="61" spans="2:36" x14ac:dyDescent="0.25">
      <c r="N61" s="198">
        <v>0.35</v>
      </c>
      <c r="O61" s="199"/>
      <c r="P61" s="199"/>
      <c r="Q61" s="199"/>
      <c r="S61" s="198">
        <v>0.5</v>
      </c>
      <c r="T61" s="199"/>
      <c r="U61" s="199"/>
      <c r="V61" s="199"/>
      <c r="X61" s="198">
        <v>0.15</v>
      </c>
      <c r="Y61" s="199"/>
      <c r="Z61" s="199"/>
      <c r="AA61" s="199"/>
      <c r="AC61" s="198">
        <v>0.15</v>
      </c>
      <c r="AD61" s="198"/>
      <c r="AE61" s="198"/>
      <c r="AF61" s="198"/>
      <c r="AG61" s="193"/>
      <c r="AH61" s="193"/>
      <c r="AI61" s="193"/>
      <c r="AJ61" s="193"/>
    </row>
    <row r="62" spans="2:36" x14ac:dyDescent="0.25">
      <c r="B62" s="37"/>
      <c r="C62" s="38"/>
      <c r="D62" s="38"/>
      <c r="E62" s="37"/>
      <c r="F62" s="38"/>
      <c r="H62" s="39"/>
      <c r="J62" s="29"/>
      <c r="N62" s="30"/>
      <c r="AG62" s="193"/>
      <c r="AH62" s="193"/>
      <c r="AI62" s="193"/>
      <c r="AJ62" s="193"/>
    </row>
    <row r="63" spans="2:36" ht="14.4" customHeight="1" x14ac:dyDescent="0.25">
      <c r="B63" s="40"/>
      <c r="E63" s="41"/>
      <c r="F63" s="42"/>
      <c r="N63" s="60" t="s">
        <v>45</v>
      </c>
      <c r="O63" s="60"/>
      <c r="P63" s="61">
        <f>P60*N61+U60*S61+Z60*X61</f>
        <v>4659403.5</v>
      </c>
      <c r="S63" s="106" t="s">
        <v>69</v>
      </c>
      <c r="AG63" s="193"/>
      <c r="AH63" s="193"/>
      <c r="AI63" s="193"/>
      <c r="AJ63" s="193"/>
    </row>
    <row r="64" spans="2:36" ht="13.95" customHeight="1" x14ac:dyDescent="0.25">
      <c r="B64" s="40"/>
      <c r="E64" s="41"/>
      <c r="F64" s="42"/>
      <c r="N64" s="60" t="s">
        <v>46</v>
      </c>
      <c r="O64" s="61"/>
      <c r="P64" s="61">
        <f>P63/J60</f>
        <v>1638.7885129431622</v>
      </c>
      <c r="S64" s="31">
        <v>400</v>
      </c>
      <c r="AG64" s="193"/>
      <c r="AH64" s="193"/>
      <c r="AI64" s="193"/>
      <c r="AJ64" s="193"/>
    </row>
    <row r="65" spans="2:36" ht="15.05" customHeight="1" x14ac:dyDescent="0.25">
      <c r="B65" s="40"/>
      <c r="E65" s="41"/>
      <c r="F65" s="42"/>
      <c r="N65" s="4"/>
      <c r="P65" s="30"/>
      <c r="AG65" s="193"/>
      <c r="AH65" s="193"/>
      <c r="AI65" s="193"/>
      <c r="AJ65" s="193"/>
    </row>
    <row r="66" spans="2:36" ht="13.95" customHeight="1" x14ac:dyDescent="0.25">
      <c r="B66" s="40"/>
      <c r="E66" s="41"/>
      <c r="F66" s="42"/>
      <c r="N66" s="197" t="s">
        <v>47</v>
      </c>
      <c r="O66" s="197"/>
      <c r="P66" s="59">
        <f>+P63-J60*50</f>
        <v>4517243.5</v>
      </c>
      <c r="AG66" s="193"/>
      <c r="AH66" s="193"/>
      <c r="AI66" s="193"/>
      <c r="AJ66" s="193"/>
    </row>
    <row r="67" spans="2:36" ht="13.95" customHeight="1" x14ac:dyDescent="0.25">
      <c r="B67" s="40"/>
      <c r="E67" s="41"/>
      <c r="F67" s="42"/>
      <c r="N67" s="197"/>
      <c r="O67" s="197"/>
      <c r="P67" s="60"/>
      <c r="AG67" s="193"/>
      <c r="AH67" s="193"/>
      <c r="AI67" s="193"/>
      <c r="AJ67" s="193"/>
    </row>
    <row r="68" spans="2:36" ht="13.95" customHeight="1" x14ac:dyDescent="0.25">
      <c r="B68" s="40"/>
      <c r="E68" s="41"/>
      <c r="F68" s="42"/>
      <c r="N68" s="60" t="s">
        <v>46</v>
      </c>
      <c r="O68" s="61"/>
      <c r="P68" s="61">
        <f>+P66/J60</f>
        <v>1588.7885129431622</v>
      </c>
      <c r="AG68" s="193"/>
      <c r="AH68" s="193"/>
      <c r="AI68" s="193"/>
      <c r="AJ68" s="193"/>
    </row>
    <row r="69" spans="2:36" ht="14.4" customHeight="1" x14ac:dyDescent="0.25">
      <c r="B69" s="40"/>
      <c r="E69" s="41"/>
      <c r="F69" s="42"/>
      <c r="G69" s="43"/>
      <c r="H69" s="196"/>
      <c r="N69" s="4"/>
      <c r="P69" s="1"/>
      <c r="AG69" s="193"/>
      <c r="AH69" s="193"/>
      <c r="AI69" s="193"/>
      <c r="AJ69" s="193"/>
    </row>
    <row r="70" spans="2:36" ht="13.95" customHeight="1" x14ac:dyDescent="0.25">
      <c r="B70" s="40"/>
      <c r="E70" s="41"/>
      <c r="F70" s="42"/>
      <c r="G70" s="194"/>
      <c r="H70" s="196"/>
      <c r="N70" s="95" t="s">
        <v>48</v>
      </c>
      <c r="O70" s="95"/>
      <c r="P70" s="96">
        <f>+Q60*N61+V60*S61+AA60*X61</f>
        <v>1863761400</v>
      </c>
      <c r="AG70" s="193"/>
      <c r="AH70" s="193"/>
      <c r="AI70" s="193"/>
      <c r="AJ70" s="193"/>
    </row>
    <row r="71" spans="2:36" ht="13.95" customHeight="1" x14ac:dyDescent="0.25">
      <c r="B71" s="40"/>
      <c r="E71" s="41"/>
      <c r="F71" s="42"/>
      <c r="G71" s="194"/>
      <c r="H71" s="196"/>
      <c r="N71" s="95" t="s">
        <v>49</v>
      </c>
      <c r="O71" s="96"/>
      <c r="P71" s="96">
        <f>P70/J60</f>
        <v>655515.40517726494</v>
      </c>
      <c r="AG71" s="193"/>
      <c r="AH71" s="193"/>
      <c r="AI71" s="193"/>
      <c r="AJ71" s="193"/>
    </row>
    <row r="72" spans="2:36" ht="13.95" customHeight="1" x14ac:dyDescent="0.25">
      <c r="B72" s="40"/>
      <c r="E72" s="41"/>
      <c r="F72" s="42"/>
      <c r="G72" s="194"/>
      <c r="H72" s="196"/>
      <c r="N72" s="4"/>
      <c r="P72" s="30"/>
      <c r="AG72" s="193"/>
      <c r="AH72" s="193"/>
      <c r="AI72" s="193"/>
      <c r="AJ72" s="193"/>
    </row>
    <row r="73" spans="2:36" x14ac:dyDescent="0.25">
      <c r="B73" s="44"/>
      <c r="C73" s="38"/>
      <c r="D73" s="38"/>
      <c r="E73" s="45"/>
      <c r="F73" s="46"/>
      <c r="N73" s="195" t="s">
        <v>47</v>
      </c>
      <c r="O73" s="195"/>
      <c r="P73" s="97">
        <f>+P70-J60*20000</f>
        <v>1806897400</v>
      </c>
      <c r="AG73" s="193"/>
      <c r="AH73" s="193"/>
      <c r="AI73" s="193"/>
      <c r="AJ73" s="193"/>
    </row>
    <row r="74" spans="2:36" x14ac:dyDescent="0.25">
      <c r="F74" s="2"/>
      <c r="N74" s="195"/>
      <c r="O74" s="195"/>
      <c r="P74" s="95"/>
      <c r="AG74" s="193"/>
      <c r="AH74" s="193"/>
      <c r="AI74" s="193"/>
      <c r="AJ74" s="193"/>
    </row>
    <row r="75" spans="2:36" x14ac:dyDescent="0.25">
      <c r="N75" s="95" t="s">
        <v>49</v>
      </c>
      <c r="O75" s="96"/>
      <c r="P75" s="96">
        <f>+P73/J60</f>
        <v>635515.40517726494</v>
      </c>
      <c r="AG75" s="193"/>
      <c r="AH75" s="193"/>
      <c r="AI75" s="193"/>
      <c r="AJ75" s="193"/>
    </row>
    <row r="76" spans="2:36" x14ac:dyDescent="0.25">
      <c r="B76" s="37"/>
      <c r="C76" s="37"/>
      <c r="D76" s="37"/>
      <c r="E76" s="37"/>
      <c r="F76" s="47"/>
      <c r="G76" s="38"/>
      <c r="H76" s="47"/>
      <c r="AG76" s="193"/>
      <c r="AH76" s="193"/>
      <c r="AI76" s="193"/>
      <c r="AJ76" s="193"/>
    </row>
    <row r="77" spans="2:36" x14ac:dyDescent="0.25">
      <c r="B77" s="48"/>
      <c r="C77" s="49"/>
      <c r="D77" s="49"/>
      <c r="E77" s="49"/>
      <c r="F77" s="49"/>
      <c r="G77" s="49"/>
      <c r="H77" s="50"/>
      <c r="AG77" s="193"/>
      <c r="AH77" s="193"/>
      <c r="AI77" s="193"/>
      <c r="AJ77" s="193"/>
    </row>
    <row r="78" spans="2:36" x14ac:dyDescent="0.25">
      <c r="B78" s="48"/>
      <c r="C78" s="49"/>
      <c r="D78" s="49"/>
      <c r="E78" s="49"/>
      <c r="F78" s="49"/>
      <c r="G78" s="49"/>
      <c r="H78" s="50"/>
      <c r="AG78" s="193"/>
      <c r="AH78" s="193"/>
      <c r="AI78" s="193"/>
      <c r="AJ78" s="193"/>
    </row>
    <row r="79" spans="2:36" x14ac:dyDescent="0.25">
      <c r="B79" s="51"/>
      <c r="C79" s="35"/>
      <c r="D79" s="35"/>
      <c r="E79" s="35"/>
      <c r="F79" s="52"/>
      <c r="G79" s="52"/>
      <c r="H79" s="53"/>
      <c r="AG79" s="193"/>
      <c r="AH79" s="193"/>
      <c r="AI79" s="193"/>
      <c r="AJ79" s="193"/>
    </row>
    <row r="80" spans="2:36" x14ac:dyDescent="0.25">
      <c r="B80" s="51"/>
      <c r="C80" s="35"/>
      <c r="D80" s="35"/>
      <c r="E80" s="35"/>
      <c r="F80" s="52"/>
      <c r="G80" s="52"/>
      <c r="H80" s="53"/>
      <c r="AG80" s="193"/>
      <c r="AH80" s="193"/>
      <c r="AI80" s="193"/>
      <c r="AJ80" s="193"/>
    </row>
    <row r="81" spans="2:36" x14ac:dyDescent="0.25">
      <c r="AG81" s="193"/>
      <c r="AH81" s="193"/>
      <c r="AI81" s="193"/>
      <c r="AJ81" s="193"/>
    </row>
    <row r="82" spans="2:36" x14ac:dyDescent="0.25">
      <c r="AG82" s="193"/>
      <c r="AH82" s="193"/>
      <c r="AI82" s="193"/>
      <c r="AJ82" s="193"/>
    </row>
    <row r="83" spans="2:36" s="2" customFormat="1" x14ac:dyDescent="0.25">
      <c r="B83" s="54"/>
      <c r="C83" s="55"/>
      <c r="D83" s="55"/>
      <c r="E83" s="38"/>
      <c r="F83" s="38"/>
      <c r="G83" s="38"/>
      <c r="H83" s="38"/>
      <c r="K83" s="1"/>
      <c r="M83" s="1"/>
      <c r="N83" s="1"/>
      <c r="O83" s="4"/>
      <c r="P83" s="4"/>
      <c r="Q83" s="1"/>
      <c r="R83" s="1"/>
      <c r="S83" s="1"/>
      <c r="T83" s="4"/>
      <c r="U83" s="1"/>
      <c r="V83" s="1"/>
      <c r="W83" s="1"/>
      <c r="X83" s="1"/>
      <c r="Y83" s="4"/>
      <c r="Z83" s="1"/>
      <c r="AA83" s="1"/>
      <c r="AB83" s="1"/>
      <c r="AC83" s="1"/>
      <c r="AD83" s="4"/>
      <c r="AE83" s="1"/>
      <c r="AF83" s="1"/>
      <c r="AG83" s="1"/>
      <c r="AH83" s="1"/>
      <c r="AI83" s="1"/>
      <c r="AJ83" s="1"/>
    </row>
    <row r="84" spans="2:36" s="2" customFormat="1" x14ac:dyDescent="0.25">
      <c r="B84" s="1"/>
      <c r="F84" s="49"/>
      <c r="G84" s="49"/>
      <c r="H84" s="49"/>
      <c r="K84" s="1"/>
      <c r="M84" s="1"/>
      <c r="N84" s="1"/>
      <c r="O84" s="4"/>
      <c r="P84" s="4"/>
      <c r="Q84" s="1"/>
      <c r="R84" s="1"/>
      <c r="S84" s="1"/>
      <c r="T84" s="4"/>
      <c r="U84" s="1"/>
      <c r="V84" s="1"/>
      <c r="W84" s="1"/>
      <c r="X84" s="1"/>
      <c r="Y84" s="4"/>
      <c r="Z84" s="1"/>
      <c r="AA84" s="1"/>
      <c r="AB84" s="1"/>
      <c r="AC84" s="1"/>
      <c r="AD84" s="4"/>
      <c r="AE84" s="1"/>
      <c r="AF84" s="1"/>
      <c r="AG84" s="1"/>
      <c r="AH84" s="1"/>
      <c r="AI84" s="1"/>
      <c r="AJ84" s="1"/>
    </row>
    <row r="85" spans="2:36" s="2" customFormat="1" x14ac:dyDescent="0.25">
      <c r="B85" s="1"/>
      <c r="F85" s="49"/>
      <c r="G85" s="49"/>
      <c r="H85" s="49"/>
      <c r="K85" s="1"/>
      <c r="M85" s="1"/>
      <c r="N85" s="1"/>
      <c r="O85" s="4"/>
      <c r="P85" s="4"/>
      <c r="Q85" s="1"/>
      <c r="R85" s="1"/>
      <c r="S85" s="1"/>
      <c r="T85" s="4"/>
      <c r="U85" s="1"/>
      <c r="V85" s="1"/>
      <c r="W85" s="1"/>
      <c r="X85" s="1"/>
      <c r="Y85" s="4"/>
      <c r="Z85" s="1"/>
      <c r="AA85" s="1"/>
      <c r="AB85" s="1"/>
      <c r="AC85" s="1"/>
      <c r="AD85" s="4"/>
      <c r="AE85" s="1"/>
      <c r="AF85" s="1"/>
      <c r="AG85" s="1"/>
      <c r="AH85" s="1"/>
      <c r="AI85" s="1"/>
      <c r="AJ85" s="1"/>
    </row>
    <row r="86" spans="2:36" s="2" customFormat="1" x14ac:dyDescent="0.25">
      <c r="B86" s="1"/>
      <c r="E86" s="56"/>
      <c r="F86" s="56"/>
      <c r="G86" s="56"/>
      <c r="H86" s="56"/>
      <c r="K86" s="1"/>
      <c r="M86" s="1"/>
      <c r="N86" s="1"/>
      <c r="O86" s="4"/>
      <c r="P86" s="4"/>
      <c r="Q86" s="1"/>
      <c r="R86" s="1"/>
      <c r="S86" s="1"/>
      <c r="T86" s="4"/>
      <c r="U86" s="1"/>
      <c r="V86" s="1"/>
      <c r="W86" s="1"/>
      <c r="X86" s="1"/>
      <c r="Y86" s="4"/>
      <c r="Z86" s="1"/>
      <c r="AA86" s="1"/>
      <c r="AB86" s="1"/>
      <c r="AC86" s="1"/>
      <c r="AD86" s="4"/>
      <c r="AE86" s="1"/>
      <c r="AF86" s="1"/>
      <c r="AG86" s="1"/>
      <c r="AH86" s="1"/>
      <c r="AI86" s="1"/>
      <c r="AJ86" s="1"/>
    </row>
    <row r="87" spans="2:36" s="2" customFormat="1" x14ac:dyDescent="0.25">
      <c r="B87" s="1"/>
      <c r="E87" s="49"/>
      <c r="F87" s="49"/>
      <c r="G87" s="49"/>
      <c r="H87" s="49"/>
      <c r="K87" s="1"/>
      <c r="M87" s="1"/>
      <c r="N87" s="1"/>
      <c r="O87" s="4"/>
      <c r="P87" s="4"/>
      <c r="Q87" s="1"/>
      <c r="R87" s="1"/>
      <c r="S87" s="1"/>
      <c r="T87" s="4"/>
      <c r="U87" s="1"/>
      <c r="V87" s="1"/>
      <c r="W87" s="1"/>
      <c r="X87" s="1"/>
      <c r="Y87" s="4"/>
      <c r="Z87" s="1"/>
      <c r="AA87" s="1"/>
      <c r="AB87" s="1"/>
      <c r="AC87" s="1"/>
      <c r="AD87" s="4"/>
      <c r="AE87" s="1"/>
      <c r="AF87" s="1"/>
      <c r="AG87" s="1"/>
      <c r="AH87" s="1"/>
      <c r="AI87" s="1"/>
      <c r="AJ87" s="1"/>
    </row>
    <row r="88" spans="2:36" s="2" customFormat="1" x14ac:dyDescent="0.25">
      <c r="B88" s="1"/>
      <c r="E88" s="56"/>
      <c r="F88" s="56"/>
      <c r="G88" s="56"/>
      <c r="H88" s="56"/>
      <c r="K88" s="1"/>
      <c r="M88" s="1"/>
      <c r="N88" s="1"/>
      <c r="O88" s="4"/>
      <c r="P88" s="4"/>
      <c r="Q88" s="1"/>
      <c r="R88" s="1"/>
      <c r="S88" s="1"/>
      <c r="T88" s="4"/>
      <c r="U88" s="1"/>
      <c r="V88" s="1"/>
      <c r="W88" s="1"/>
      <c r="X88" s="1"/>
      <c r="Y88" s="4"/>
      <c r="Z88" s="1"/>
      <c r="AA88" s="1"/>
      <c r="AB88" s="1"/>
      <c r="AC88" s="1"/>
      <c r="AD88" s="4"/>
      <c r="AE88" s="1"/>
      <c r="AF88" s="1"/>
      <c r="AG88" s="1"/>
      <c r="AH88" s="1"/>
      <c r="AI88" s="1"/>
      <c r="AJ88" s="1"/>
    </row>
  </sheetData>
  <autoFilter ref="A1:AF80" xr:uid="{C496F4C7-0A58-4CC0-A163-1155DB3CE2ED}"/>
  <mergeCells count="74">
    <mergeCell ref="AG2:AJ2"/>
    <mergeCell ref="B2:J2"/>
    <mergeCell ref="N2:Q2"/>
    <mergeCell ref="S2:V2"/>
    <mergeCell ref="X2:AA2"/>
    <mergeCell ref="AC2:AF2"/>
    <mergeCell ref="AG4:AJ4"/>
    <mergeCell ref="B6:B12"/>
    <mergeCell ref="AG6:AJ6"/>
    <mergeCell ref="AG7:AJ7"/>
    <mergeCell ref="AG8:AJ8"/>
    <mergeCell ref="AG11:AJ11"/>
    <mergeCell ref="AG13:AJ13"/>
    <mergeCell ref="B15:B21"/>
    <mergeCell ref="AG15:AJ15"/>
    <mergeCell ref="AG16:AJ16"/>
    <mergeCell ref="AG17:AJ17"/>
    <mergeCell ref="AG18:AJ18"/>
    <mergeCell ref="AG22:AJ22"/>
    <mergeCell ref="B24:B30"/>
    <mergeCell ref="AG24:AJ24"/>
    <mergeCell ref="AG25:AJ25"/>
    <mergeCell ref="AG26:AJ26"/>
    <mergeCell ref="AG29:AJ29"/>
    <mergeCell ref="AG31:AJ31"/>
    <mergeCell ref="B33:B39"/>
    <mergeCell ref="AG33:AJ33"/>
    <mergeCell ref="AG34:AJ34"/>
    <mergeCell ref="AG35:AJ35"/>
    <mergeCell ref="AG36:AJ36"/>
    <mergeCell ref="AG40:AJ40"/>
    <mergeCell ref="B42:B48"/>
    <mergeCell ref="AG42:AJ42"/>
    <mergeCell ref="AG43:AJ43"/>
    <mergeCell ref="AG44:AJ44"/>
    <mergeCell ref="AG47:AJ47"/>
    <mergeCell ref="AG58:AJ58"/>
    <mergeCell ref="AG49:AJ49"/>
    <mergeCell ref="B51:B57"/>
    <mergeCell ref="AG51:AJ51"/>
    <mergeCell ref="AG52:AJ52"/>
    <mergeCell ref="AG55:AJ55"/>
    <mergeCell ref="AG56:AJ56"/>
    <mergeCell ref="AG60:AJ60"/>
    <mergeCell ref="N61:Q61"/>
    <mergeCell ref="S61:V61"/>
    <mergeCell ref="X61:AA61"/>
    <mergeCell ref="AC61:AF61"/>
    <mergeCell ref="AG61:AJ61"/>
    <mergeCell ref="AG62:AJ62"/>
    <mergeCell ref="AG63:AJ63"/>
    <mergeCell ref="AG64:AJ64"/>
    <mergeCell ref="AG65:AJ65"/>
    <mergeCell ref="N66:O67"/>
    <mergeCell ref="AG66:AJ66"/>
    <mergeCell ref="AG67:AJ67"/>
    <mergeCell ref="AG77:AJ77"/>
    <mergeCell ref="AG68:AJ68"/>
    <mergeCell ref="H69:H72"/>
    <mergeCell ref="AG69:AJ69"/>
    <mergeCell ref="G70:G72"/>
    <mergeCell ref="AG70:AJ70"/>
    <mergeCell ref="AG71:AJ71"/>
    <mergeCell ref="AG72:AJ72"/>
    <mergeCell ref="N73:O74"/>
    <mergeCell ref="AG73:AJ73"/>
    <mergeCell ref="AG74:AJ74"/>
    <mergeCell ref="AG75:AJ75"/>
    <mergeCell ref="AG76:AJ76"/>
    <mergeCell ref="AG78:AJ78"/>
    <mergeCell ref="AG79:AJ79"/>
    <mergeCell ref="AG80:AJ80"/>
    <mergeCell ref="AG81:AJ81"/>
    <mergeCell ref="AG82:AJ8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9B0D-17F3-483D-8678-BBF6415236B8}">
  <sheetPr>
    <tabColor theme="1"/>
  </sheetPr>
  <dimension ref="B1:X71"/>
  <sheetViews>
    <sheetView showGridLines="0" tabSelected="1" zoomScaleNormal="100" workbookViewId="0">
      <selection activeCell="H22" sqref="H22"/>
    </sheetView>
  </sheetViews>
  <sheetFormatPr defaultRowHeight="14.4" x14ac:dyDescent="0.25"/>
  <cols>
    <col min="1" max="1" width="3.109375" style="1" customWidth="1"/>
    <col min="2" max="2" width="20.6640625" style="1" bestFit="1" customWidth="1"/>
    <col min="3" max="3" width="15.88671875" style="1" customWidth="1"/>
    <col min="4" max="4" width="16.33203125" style="1" bestFit="1" customWidth="1"/>
    <col min="5" max="5" width="18" style="1" bestFit="1" customWidth="1"/>
    <col min="6" max="6" width="14.33203125" style="1" bestFit="1" customWidth="1"/>
    <col min="7" max="7" width="19.77734375" style="1" bestFit="1" customWidth="1"/>
    <col min="8" max="8" width="21.6640625" style="1" customWidth="1"/>
    <col min="9" max="9" width="18.44140625" style="1" customWidth="1"/>
    <col min="10" max="10" width="16.77734375" style="1" bestFit="1" customWidth="1"/>
    <col min="11" max="11" width="17.77734375" style="1" customWidth="1"/>
    <col min="12" max="12" width="15.88671875" style="1" customWidth="1"/>
    <col min="13" max="13" width="15.6640625" style="1" bestFit="1" customWidth="1"/>
    <col min="14" max="14" width="16.6640625" style="1" bestFit="1" customWidth="1"/>
    <col min="15" max="15" width="18.88671875" style="1" customWidth="1"/>
    <col min="16" max="16" width="26.5546875" style="1" bestFit="1" customWidth="1"/>
    <col min="17" max="16384" width="8.88671875" style="1"/>
  </cols>
  <sheetData>
    <row r="1" spans="2:24" ht="15.65" customHeight="1" x14ac:dyDescent="0.25">
      <c r="B1" s="215" t="s">
        <v>89</v>
      </c>
      <c r="C1" s="215"/>
    </row>
    <row r="2" spans="2:24" ht="15.05" x14ac:dyDescent="0.25">
      <c r="B2" s="120"/>
    </row>
    <row r="3" spans="2:24" ht="15.05" x14ac:dyDescent="0.25">
      <c r="B3" s="120" t="s">
        <v>80</v>
      </c>
    </row>
    <row r="4" spans="2:24" ht="33.049999999999997" customHeight="1" x14ac:dyDescent="0.25">
      <c r="B4" s="79" t="s">
        <v>79</v>
      </c>
      <c r="C4" s="80" t="s">
        <v>51</v>
      </c>
      <c r="D4" s="80" t="s">
        <v>50</v>
      </c>
      <c r="E4" s="80" t="s">
        <v>52</v>
      </c>
      <c r="F4" s="80" t="s">
        <v>53</v>
      </c>
      <c r="G4" s="80" t="s">
        <v>54</v>
      </c>
      <c r="H4" s="80" t="s">
        <v>55</v>
      </c>
      <c r="I4" s="80" t="s">
        <v>56</v>
      </c>
      <c r="J4" s="80" t="s">
        <v>57</v>
      </c>
      <c r="K4" s="80" t="s">
        <v>58</v>
      </c>
      <c r="R4" s="4"/>
      <c r="U4" s="193"/>
      <c r="V4" s="193"/>
      <c r="W4" s="193"/>
      <c r="X4" s="193"/>
    </row>
    <row r="5" spans="2:24" ht="14.4" customHeight="1" x14ac:dyDescent="0.25">
      <c r="B5" s="151" t="s">
        <v>98</v>
      </c>
      <c r="C5" s="152">
        <f>+'BLD A1'!P189</f>
        <v>18809997.5</v>
      </c>
      <c r="D5" s="152">
        <f>+'BLD A1'!P196</f>
        <v>7523999000</v>
      </c>
      <c r="E5" s="152">
        <f>+'BLD A1'!J186</f>
        <v>10060</v>
      </c>
      <c r="F5" s="153">
        <f>+'BLD A1'!P190</f>
        <v>1869.7810636182903</v>
      </c>
      <c r="G5" s="154">
        <f>+'BLD A1'!P197</f>
        <v>747912.42544731614</v>
      </c>
      <c r="H5" s="155">
        <f>+'BLD A1'!P194</f>
        <v>1819.7810636182903</v>
      </c>
      <c r="I5" s="155">
        <f>+'BLD A1'!P192</f>
        <v>18306997.5</v>
      </c>
      <c r="J5" s="152">
        <f>+'BLD A1'!P201</f>
        <v>727912.42544731614</v>
      </c>
      <c r="K5" s="156">
        <f>+'BLD A1'!P199</f>
        <v>7322799000</v>
      </c>
      <c r="R5" s="4"/>
      <c r="U5" s="193"/>
      <c r="V5" s="193"/>
      <c r="W5" s="193"/>
      <c r="X5" s="193"/>
    </row>
    <row r="6" spans="2:24" ht="13.95" customHeight="1" x14ac:dyDescent="0.25">
      <c r="B6" s="157" t="s">
        <v>99</v>
      </c>
      <c r="C6" s="152">
        <f>+'BLD A2'!P167</f>
        <v>17310537</v>
      </c>
      <c r="D6" s="152">
        <f>+'BLD A2'!P174</f>
        <v>6924214800</v>
      </c>
      <c r="E6" s="152">
        <f>+'BLD A2'!J164</f>
        <v>9660.4</v>
      </c>
      <c r="F6" s="153">
        <f>+'BLD A2'!P168</f>
        <v>1791.9068568589294</v>
      </c>
      <c r="G6" s="154">
        <f>+'BLD A2'!P175</f>
        <v>716762.74274357175</v>
      </c>
      <c r="H6" s="155">
        <f>+'BLD A2'!P172</f>
        <v>1741.9068568589294</v>
      </c>
      <c r="I6" s="155">
        <f>+'BLD A2'!P170</f>
        <v>16827517</v>
      </c>
      <c r="J6" s="152">
        <f>+'BLD A2'!P179</f>
        <v>696762.74274357175</v>
      </c>
      <c r="K6" s="156">
        <f>+'BLD A2'!P177</f>
        <v>6731006800</v>
      </c>
      <c r="R6" s="4"/>
      <c r="U6" s="193"/>
      <c r="V6" s="193"/>
      <c r="W6" s="193"/>
      <c r="X6" s="193"/>
    </row>
    <row r="7" spans="2:24" ht="13.95" customHeight="1" x14ac:dyDescent="0.25">
      <c r="B7" s="136" t="s">
        <v>100</v>
      </c>
      <c r="C7" s="137">
        <f>+'BLD B1'!P173</f>
        <v>19103405</v>
      </c>
      <c r="D7" s="137">
        <f>+'BLD B1'!P180</f>
        <v>7641362000</v>
      </c>
      <c r="E7" s="137">
        <f>+'BLD B1'!J170</f>
        <v>10821.500000000004</v>
      </c>
      <c r="F7" s="138">
        <f>+'BLD B1'!P174</f>
        <v>1765.3195028415648</v>
      </c>
      <c r="G7" s="139">
        <f>+'BLD B1'!P181</f>
        <v>706127.80113662593</v>
      </c>
      <c r="H7" s="140">
        <f>+'BLD B1'!P178</f>
        <v>1715.3195028415648</v>
      </c>
      <c r="I7" s="140">
        <f>+'BLD B1'!P176</f>
        <v>18562330</v>
      </c>
      <c r="J7" s="137">
        <f>+'BLD B1'!P185</f>
        <v>686127.80113662593</v>
      </c>
      <c r="K7" s="141">
        <f>+'BLD B1'!P183</f>
        <v>7424932000</v>
      </c>
      <c r="R7" s="4"/>
      <c r="U7" s="2"/>
      <c r="V7" s="2"/>
      <c r="W7" s="2"/>
      <c r="X7" s="2"/>
    </row>
    <row r="8" spans="2:24" ht="13.95" customHeight="1" x14ac:dyDescent="0.25">
      <c r="B8" s="130" t="s">
        <v>102</v>
      </c>
      <c r="C8" s="131">
        <f>+'BLD G1'!P124</f>
        <v>11096076</v>
      </c>
      <c r="D8" s="131">
        <f>+'BLD G1'!P131</f>
        <v>4438430400</v>
      </c>
      <c r="E8" s="131">
        <f>+'BLD G1'!J121</f>
        <v>6837.7</v>
      </c>
      <c r="F8" s="132">
        <f>+'BLD G1'!P125</f>
        <v>1622.7790046360619</v>
      </c>
      <c r="G8" s="133">
        <f>+'BLD G1'!P132</f>
        <v>649111.60185442481</v>
      </c>
      <c r="H8" s="134">
        <f>+'BLD G1'!P129</f>
        <v>1572.7790046360619</v>
      </c>
      <c r="I8" s="134">
        <f>+'BLD G1'!P127</f>
        <v>10754191</v>
      </c>
      <c r="J8" s="131">
        <f>+'BLD G1'!P136</f>
        <v>629111.60185442481</v>
      </c>
      <c r="K8" s="135">
        <f>+'BLD G1'!P134</f>
        <v>4301676400</v>
      </c>
      <c r="R8" s="4"/>
      <c r="U8" s="2"/>
      <c r="V8" s="2"/>
      <c r="W8" s="2"/>
      <c r="X8" s="2"/>
    </row>
    <row r="9" spans="2:24" ht="13.95" customHeight="1" x14ac:dyDescent="0.25">
      <c r="B9" s="130" t="s">
        <v>101</v>
      </c>
      <c r="C9" s="131">
        <f>+'BLD G2'!P96</f>
        <v>7578397</v>
      </c>
      <c r="D9" s="131">
        <f>+'BLD G2'!P103</f>
        <v>3031358800</v>
      </c>
      <c r="E9" s="131">
        <f>+'BLD G2'!J93</f>
        <v>4722.9000000000005</v>
      </c>
      <c r="F9" s="132">
        <f>+'BLD G2'!P97</f>
        <v>1604.6067035084375</v>
      </c>
      <c r="G9" s="133">
        <f>+'BLD G2'!P104</f>
        <v>641842.681403375</v>
      </c>
      <c r="H9" s="134">
        <f>+'BLD G2'!P101</f>
        <v>1554.6067035084375</v>
      </c>
      <c r="I9" s="134">
        <f>+'BLD G2'!P99</f>
        <v>7342252</v>
      </c>
      <c r="J9" s="131">
        <f>+'BLD G2'!P108</f>
        <v>621842.681403375</v>
      </c>
      <c r="K9" s="135">
        <f>+'BLD G2'!P106</f>
        <v>2936900800</v>
      </c>
      <c r="R9" s="4"/>
      <c r="U9" s="2"/>
      <c r="V9" s="2"/>
      <c r="W9" s="2"/>
      <c r="X9" s="2"/>
    </row>
    <row r="10" spans="2:24" ht="13.95" customHeight="1" x14ac:dyDescent="0.25">
      <c r="B10" s="142" t="s">
        <v>103</v>
      </c>
      <c r="C10" s="143">
        <f>+'BLD D1'!P72</f>
        <v>5203290</v>
      </c>
      <c r="D10" s="143">
        <f>+'BLD D1'!P79</f>
        <v>2081316000</v>
      </c>
      <c r="E10" s="143">
        <f>+'BLD D1'!J69</f>
        <v>3237.5</v>
      </c>
      <c r="F10" s="144">
        <f>+'BLD D1'!P73</f>
        <v>1607.1938223938223</v>
      </c>
      <c r="G10" s="145">
        <f>+'BLD D1'!P80</f>
        <v>642877.52895752899</v>
      </c>
      <c r="H10" s="146">
        <f>+'BLD D1'!P77</f>
        <v>1557.1938223938223</v>
      </c>
      <c r="I10" s="146">
        <f>+'BLD D1'!P75</f>
        <v>5041415</v>
      </c>
      <c r="J10" s="143">
        <f>+'BLD D1'!P84</f>
        <v>622877.52895752899</v>
      </c>
      <c r="K10" s="147">
        <f>+'BLD D1'!P82</f>
        <v>2016566000</v>
      </c>
      <c r="R10" s="4"/>
      <c r="U10" s="2"/>
      <c r="V10" s="2"/>
      <c r="W10" s="2"/>
      <c r="X10" s="2"/>
    </row>
    <row r="11" spans="2:24" ht="13.95" customHeight="1" x14ac:dyDescent="0.25">
      <c r="B11" s="142" t="s">
        <v>104</v>
      </c>
      <c r="C11" s="143">
        <f>+'BLD D2'!P63</f>
        <v>4659403.5</v>
      </c>
      <c r="D11" s="143">
        <f>+'BLD D2'!P70</f>
        <v>1863761400</v>
      </c>
      <c r="E11" s="143">
        <f>+'BLD D2'!J60</f>
        <v>2843.2000000000007</v>
      </c>
      <c r="F11" s="144">
        <f>+'BLD D2'!P64</f>
        <v>1638.7885129431622</v>
      </c>
      <c r="G11" s="145">
        <f>+'BLD D2'!P71</f>
        <v>655515.40517726494</v>
      </c>
      <c r="H11" s="146">
        <f>+'BLD D2'!P68</f>
        <v>1588.7885129431622</v>
      </c>
      <c r="I11" s="146">
        <f>+'BLD D2'!P66</f>
        <v>4517243.5</v>
      </c>
      <c r="J11" s="143">
        <f>+'BLD D2'!P75</f>
        <v>635515.40517726494</v>
      </c>
      <c r="K11" s="147">
        <f>+'BLD D2'!P73</f>
        <v>1806897400</v>
      </c>
      <c r="R11" s="4"/>
      <c r="U11" s="2"/>
      <c r="V11" s="2"/>
      <c r="W11" s="2"/>
      <c r="X11" s="2"/>
    </row>
    <row r="12" spans="2:24" ht="13.95" customHeight="1" x14ac:dyDescent="0.25">
      <c r="B12" s="99" t="s">
        <v>36</v>
      </c>
      <c r="C12" s="100">
        <f>SUM(C5:C11)</f>
        <v>83761106</v>
      </c>
      <c r="D12" s="100">
        <f>SUM(D5:D11)</f>
        <v>33504442400</v>
      </c>
      <c r="E12" s="100">
        <f>SUM(E5:E11)</f>
        <v>48183.200000000012</v>
      </c>
      <c r="F12" s="101">
        <f>+C12/E12</f>
        <v>1738.388193395208</v>
      </c>
      <c r="G12" s="101">
        <f>+D12/E12</f>
        <v>695355.27735808317</v>
      </c>
      <c r="H12" s="100">
        <f>+I12/E12</f>
        <v>1688.388193395208</v>
      </c>
      <c r="I12" s="100">
        <f>SUM(I5:I11)</f>
        <v>81351946</v>
      </c>
      <c r="J12" s="102">
        <f>+K12/E12</f>
        <v>675355.27735808317</v>
      </c>
      <c r="K12" s="103">
        <f>SUM(K5:K11)</f>
        <v>32540778400</v>
      </c>
      <c r="R12" s="4"/>
      <c r="U12" s="193"/>
      <c r="V12" s="193"/>
      <c r="W12" s="193"/>
      <c r="X12" s="193"/>
    </row>
    <row r="13" spans="2:24" ht="13.95" customHeight="1" x14ac:dyDescent="0.25">
      <c r="B13" s="110"/>
      <c r="C13" s="112"/>
      <c r="D13" s="111"/>
      <c r="E13" s="111"/>
      <c r="F13" s="111"/>
      <c r="G13" s="111"/>
      <c r="H13" s="112"/>
      <c r="I13" s="112"/>
      <c r="J13" s="119"/>
      <c r="K13" s="112"/>
      <c r="L13" s="63"/>
      <c r="R13" s="4"/>
      <c r="U13" s="2"/>
      <c r="V13" s="2"/>
      <c r="W13" s="2"/>
      <c r="X13" s="2"/>
    </row>
    <row r="14" spans="2:24" ht="17.55" customHeight="1" x14ac:dyDescent="0.25">
      <c r="B14" s="120" t="s">
        <v>81</v>
      </c>
      <c r="I14" s="2"/>
      <c r="J14" s="2"/>
      <c r="L14" s="108"/>
      <c r="M14" s="4"/>
      <c r="R14" s="4"/>
      <c r="U14" s="193"/>
      <c r="V14" s="193"/>
      <c r="W14" s="193"/>
      <c r="X14" s="193"/>
    </row>
    <row r="15" spans="2:24" ht="13.95" customHeight="1" x14ac:dyDescent="0.25">
      <c r="B15" s="118" t="s">
        <v>82</v>
      </c>
      <c r="C15" s="80" t="s">
        <v>70</v>
      </c>
      <c r="D15" s="80" t="s">
        <v>71</v>
      </c>
      <c r="E15" s="80" t="s">
        <v>72</v>
      </c>
      <c r="F15" s="80" t="s">
        <v>121</v>
      </c>
      <c r="G15" s="80" t="s">
        <v>75</v>
      </c>
      <c r="H15" s="80" t="s">
        <v>76</v>
      </c>
      <c r="I15" s="80" t="s">
        <v>77</v>
      </c>
      <c r="J15" s="80" t="s">
        <v>120</v>
      </c>
      <c r="K15" s="190" t="s">
        <v>36</v>
      </c>
      <c r="L15" s="124"/>
      <c r="M15" s="189"/>
      <c r="R15" s="4"/>
      <c r="U15" s="2"/>
      <c r="V15" s="2"/>
      <c r="W15" s="2"/>
      <c r="X15" s="2"/>
    </row>
    <row r="16" spans="2:24" ht="13.95" customHeight="1" x14ac:dyDescent="0.25">
      <c r="B16" s="113" t="s">
        <v>73</v>
      </c>
      <c r="C16" s="62">
        <v>134</v>
      </c>
      <c r="D16" s="62">
        <v>134</v>
      </c>
      <c r="E16" s="62">
        <v>134</v>
      </c>
      <c r="F16" s="62">
        <v>81</v>
      </c>
      <c r="G16" s="62">
        <v>6000000</v>
      </c>
      <c r="H16" s="62">
        <v>7000000</v>
      </c>
      <c r="I16" s="62">
        <v>8000000</v>
      </c>
      <c r="J16" s="62">
        <v>9000000</v>
      </c>
      <c r="K16" s="114">
        <f>+C16*G16+D16*H16+E16*I16</f>
        <v>2814000000</v>
      </c>
      <c r="L16" s="123"/>
      <c r="M16" s="123"/>
      <c r="R16" s="4"/>
      <c r="U16" s="2"/>
      <c r="V16" s="2"/>
      <c r="W16" s="2"/>
      <c r="X16" s="2"/>
    </row>
    <row r="17" spans="2:24" ht="13.95" customHeight="1" x14ac:dyDescent="0.25">
      <c r="B17" s="115" t="s">
        <v>74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7">
        <f>+C17*G17+D17*H17+E17*I17</f>
        <v>0</v>
      </c>
      <c r="L17" s="125"/>
      <c r="M17" s="125"/>
      <c r="R17" s="4"/>
      <c r="U17" s="2"/>
      <c r="V17" s="2"/>
      <c r="W17" s="2"/>
      <c r="X17" s="2"/>
    </row>
    <row r="18" spans="2:24" x14ac:dyDescent="0.25">
      <c r="B18" s="99" t="s">
        <v>36</v>
      </c>
      <c r="C18" s="101">
        <f>+C16+C17</f>
        <v>134</v>
      </c>
      <c r="D18" s="101">
        <f>+D16+D17</f>
        <v>134</v>
      </c>
      <c r="E18" s="101">
        <f>+E16+E17</f>
        <v>134</v>
      </c>
      <c r="F18" s="101">
        <f>+F16+F17</f>
        <v>81</v>
      </c>
      <c r="G18" s="100">
        <f>+C16*G16+C17*G17</f>
        <v>804000000</v>
      </c>
      <c r="H18" s="100">
        <f>+D16*H16+D17*H17</f>
        <v>938000000</v>
      </c>
      <c r="I18" s="100">
        <f>+E16*I16+E17*I17</f>
        <v>1072000000</v>
      </c>
      <c r="J18" s="100">
        <f>F16*J16</f>
        <v>729000000</v>
      </c>
      <c r="K18" s="103">
        <f>SUM(G18:J18)</f>
        <v>3543000000</v>
      </c>
      <c r="L18" s="112"/>
      <c r="M18" s="112"/>
      <c r="R18" s="4"/>
      <c r="U18" s="2"/>
      <c r="V18" s="2"/>
      <c r="W18" s="2"/>
      <c r="X18" s="2"/>
    </row>
    <row r="19" spans="2:24" x14ac:dyDescent="0.25">
      <c r="B19" s="110"/>
      <c r="C19" s="111"/>
      <c r="D19" s="111"/>
      <c r="E19" s="111"/>
      <c r="F19" s="112"/>
      <c r="G19" s="112"/>
      <c r="H19" s="112"/>
      <c r="I19" s="112"/>
      <c r="J19" s="112"/>
      <c r="K19" s="112"/>
      <c r="M19" s="4"/>
      <c r="R19" s="4"/>
      <c r="U19" s="2"/>
      <c r="V19" s="2"/>
      <c r="W19" s="2"/>
      <c r="X19" s="2"/>
    </row>
    <row r="20" spans="2:24" ht="15.05" x14ac:dyDescent="0.25">
      <c r="B20" s="120" t="s">
        <v>83</v>
      </c>
      <c r="I20" s="182"/>
      <c r="J20" s="124"/>
      <c r="K20" s="124"/>
      <c r="M20" s="4"/>
      <c r="R20" s="4"/>
      <c r="U20" s="193"/>
      <c r="V20" s="193"/>
      <c r="W20" s="193"/>
      <c r="X20" s="193"/>
    </row>
    <row r="21" spans="2:24" ht="15.65" customHeight="1" x14ac:dyDescent="0.25">
      <c r="B21" s="118" t="s">
        <v>84</v>
      </c>
      <c r="C21" s="80" t="s">
        <v>34</v>
      </c>
      <c r="D21" s="80" t="s">
        <v>87</v>
      </c>
      <c r="E21" s="80" t="s">
        <v>36</v>
      </c>
      <c r="F21" s="80" t="s">
        <v>88</v>
      </c>
      <c r="G21" s="109" t="s">
        <v>78</v>
      </c>
      <c r="H21" s="124"/>
      <c r="I21" s="183"/>
      <c r="J21" s="184"/>
      <c r="K21" s="184"/>
      <c r="M21" s="4"/>
      <c r="R21" s="4"/>
      <c r="U21" s="2"/>
      <c r="V21" s="2"/>
      <c r="W21" s="2"/>
      <c r="X21" s="2"/>
    </row>
    <row r="22" spans="2:24" x14ac:dyDescent="0.25">
      <c r="B22" s="113" t="s">
        <v>85</v>
      </c>
      <c r="C22" s="62"/>
      <c r="D22" s="62"/>
      <c r="E22" s="62"/>
      <c r="F22" s="62"/>
      <c r="G22" s="114"/>
      <c r="H22" s="123"/>
      <c r="I22" s="183"/>
      <c r="J22" s="184"/>
      <c r="K22" s="184"/>
      <c r="M22" s="4"/>
      <c r="R22" s="4"/>
      <c r="U22" s="2"/>
      <c r="V22" s="2"/>
      <c r="W22" s="2"/>
      <c r="X22" s="2"/>
    </row>
    <row r="23" spans="2:24" x14ac:dyDescent="0.25">
      <c r="B23" s="115" t="s">
        <v>86</v>
      </c>
      <c r="C23" s="116"/>
      <c r="D23" s="116"/>
      <c r="E23" s="116"/>
      <c r="F23" s="116"/>
      <c r="G23" s="117"/>
      <c r="H23" s="125"/>
      <c r="I23" s="183"/>
      <c r="J23" s="184"/>
      <c r="K23" s="184"/>
      <c r="M23" s="4"/>
      <c r="R23" s="4"/>
      <c r="U23" s="2"/>
      <c r="V23" s="2"/>
      <c r="W23" s="2"/>
      <c r="X23" s="2"/>
    </row>
    <row r="24" spans="2:24" x14ac:dyDescent="0.25">
      <c r="B24" s="99" t="s">
        <v>36</v>
      </c>
      <c r="C24" s="101">
        <f>+C22+C23</f>
        <v>0</v>
      </c>
      <c r="D24" s="101" t="s">
        <v>9</v>
      </c>
      <c r="E24" s="101">
        <f t="shared" ref="E24" si="0">+E22+E23</f>
        <v>0</v>
      </c>
      <c r="F24" s="100">
        <f>SUM(F22:F23)</f>
        <v>0</v>
      </c>
      <c r="G24" s="103">
        <f>SUM(G22:G23)</f>
        <v>0</v>
      </c>
      <c r="H24" s="112"/>
      <c r="I24" s="185"/>
      <c r="J24" s="186"/>
      <c r="K24" s="186"/>
      <c r="M24" s="4"/>
      <c r="R24" s="4"/>
      <c r="U24" s="2"/>
      <c r="V24" s="2"/>
      <c r="W24" s="2"/>
      <c r="X24" s="2"/>
    </row>
    <row r="25" spans="2:24" x14ac:dyDescent="0.25">
      <c r="I25" s="2"/>
      <c r="J25" s="2"/>
      <c r="M25" s="4"/>
      <c r="R25" s="4"/>
      <c r="U25" s="2"/>
      <c r="V25" s="2"/>
      <c r="W25" s="2"/>
      <c r="X25" s="2"/>
    </row>
    <row r="26" spans="2:24" ht="23.95" customHeight="1" x14ac:dyDescent="0.25">
      <c r="B26" s="107" t="s">
        <v>59</v>
      </c>
      <c r="C26" s="90" t="s">
        <v>106</v>
      </c>
      <c r="D26" s="90" t="s">
        <v>107</v>
      </c>
      <c r="E26" s="90" t="s">
        <v>108</v>
      </c>
      <c r="F26" s="90" t="s">
        <v>105</v>
      </c>
      <c r="G26" s="90" t="s">
        <v>109</v>
      </c>
      <c r="H26" s="90" t="s">
        <v>110</v>
      </c>
      <c r="I26" s="90" t="s">
        <v>111</v>
      </c>
      <c r="J26" s="90" t="s">
        <v>60</v>
      </c>
      <c r="K26" s="91" t="s">
        <v>34</v>
      </c>
      <c r="L26" s="92" t="s">
        <v>12</v>
      </c>
      <c r="M26" s="93" t="s">
        <v>61</v>
      </c>
      <c r="N26" s="94" t="s">
        <v>62</v>
      </c>
      <c r="R26" s="4"/>
      <c r="U26" s="193"/>
      <c r="V26" s="193"/>
      <c r="W26" s="193"/>
      <c r="X26" s="193"/>
    </row>
    <row r="27" spans="2:24" ht="13.8" customHeight="1" x14ac:dyDescent="0.25">
      <c r="B27" s="70" t="s">
        <v>15</v>
      </c>
      <c r="C27" s="148">
        <v>0</v>
      </c>
      <c r="D27" s="148">
        <v>0</v>
      </c>
      <c r="E27" s="83">
        <v>0</v>
      </c>
      <c r="F27" s="158">
        <v>0</v>
      </c>
      <c r="G27" s="158">
        <v>0</v>
      </c>
      <c r="H27" s="161">
        <v>0</v>
      </c>
      <c r="I27" s="161">
        <v>0</v>
      </c>
      <c r="J27" s="65">
        <f>+SUM(C27:I27)</f>
        <v>0</v>
      </c>
      <c r="K27" s="75">
        <v>0</v>
      </c>
      <c r="L27" s="76">
        <v>0</v>
      </c>
      <c r="M27" s="212">
        <f>+SUM(L27:L30)</f>
        <v>0.58332105373483123</v>
      </c>
      <c r="N27" s="204">
        <f>M27+M31</f>
        <v>0.8304813533431985</v>
      </c>
      <c r="R27" s="4"/>
      <c r="U27" s="193"/>
      <c r="V27" s="193"/>
      <c r="W27" s="193"/>
      <c r="X27" s="193"/>
    </row>
    <row r="28" spans="2:24" ht="13.8" customHeight="1" x14ac:dyDescent="0.25">
      <c r="B28" s="71" t="s">
        <v>16</v>
      </c>
      <c r="C28" s="149">
        <v>0</v>
      </c>
      <c r="D28" s="149">
        <v>0</v>
      </c>
      <c r="E28" s="84">
        <v>0</v>
      </c>
      <c r="F28" s="159">
        <v>0</v>
      </c>
      <c r="G28" s="159">
        <v>0</v>
      </c>
      <c r="H28" s="162">
        <v>0</v>
      </c>
      <c r="I28" s="162">
        <v>0</v>
      </c>
      <c r="J28" s="66">
        <f>SUM(C28:I28)</f>
        <v>0</v>
      </c>
      <c r="K28" s="75">
        <v>0</v>
      </c>
      <c r="L28" s="77">
        <f>+K28/K39</f>
        <v>0</v>
      </c>
      <c r="M28" s="214"/>
      <c r="N28" s="205"/>
      <c r="R28" s="4"/>
      <c r="U28" s="193"/>
      <c r="V28" s="193"/>
      <c r="W28" s="193"/>
      <c r="X28" s="193"/>
    </row>
    <row r="29" spans="2:24" ht="13.8" customHeight="1" x14ac:dyDescent="0.25">
      <c r="B29" s="71" t="s">
        <v>17</v>
      </c>
      <c r="C29" s="149">
        <v>0</v>
      </c>
      <c r="D29" s="149">
        <v>0</v>
      </c>
      <c r="E29" s="84">
        <v>0</v>
      </c>
      <c r="F29" s="159">
        <v>24</v>
      </c>
      <c r="G29" s="159">
        <v>20</v>
      </c>
      <c r="H29" s="162">
        <v>1</v>
      </c>
      <c r="I29" s="162">
        <v>4</v>
      </c>
      <c r="J29" s="66">
        <f>SUM(C29:I29)</f>
        <v>49</v>
      </c>
      <c r="K29" s="67">
        <f>1244.4+1037+51+209.8</f>
        <v>2542.2000000000003</v>
      </c>
      <c r="L29" s="77">
        <f>+K29/K39</f>
        <v>5.2761456865402463E-2</v>
      </c>
      <c r="M29" s="214"/>
      <c r="N29" s="205"/>
      <c r="R29" s="4"/>
      <c r="U29" s="193"/>
      <c r="V29" s="193"/>
      <c r="W29" s="193"/>
      <c r="X29" s="193"/>
    </row>
    <row r="30" spans="2:24" ht="13.8" customHeight="1" x14ac:dyDescent="0.25">
      <c r="B30" s="72" t="s">
        <v>18</v>
      </c>
      <c r="C30" s="150">
        <v>100</v>
      </c>
      <c r="D30" s="150">
        <v>61</v>
      </c>
      <c r="E30" s="85">
        <v>60</v>
      </c>
      <c r="F30" s="160">
        <v>46</v>
      </c>
      <c r="G30" s="160">
        <v>34</v>
      </c>
      <c r="H30" s="163">
        <v>41</v>
      </c>
      <c r="I30" s="163">
        <v>26</v>
      </c>
      <c r="J30" s="68">
        <f>SUM(C30:I30)</f>
        <v>368</v>
      </c>
      <c r="K30" s="69">
        <f>8230+4031.2+3827.7+2931.4+2170.6+2684.6+1688.4</f>
        <v>25563.9</v>
      </c>
      <c r="L30" s="78">
        <f>+K30/K39</f>
        <v>0.53055959686942877</v>
      </c>
      <c r="M30" s="213"/>
      <c r="N30" s="205"/>
      <c r="R30" s="4"/>
      <c r="U30" s="193"/>
      <c r="V30" s="193"/>
      <c r="W30" s="193"/>
      <c r="X30" s="193"/>
    </row>
    <row r="31" spans="2:24" ht="13.8" customHeight="1" x14ac:dyDescent="0.25">
      <c r="B31" s="71" t="s">
        <v>19</v>
      </c>
      <c r="C31" s="149">
        <v>0</v>
      </c>
      <c r="D31" s="149">
        <v>0</v>
      </c>
      <c r="E31" s="84">
        <v>13</v>
      </c>
      <c r="F31" s="159">
        <v>0</v>
      </c>
      <c r="G31" s="159">
        <v>0</v>
      </c>
      <c r="H31" s="162">
        <v>7</v>
      </c>
      <c r="I31" s="162">
        <v>6</v>
      </c>
      <c r="J31" s="66">
        <f>SUM(C31:I31)</f>
        <v>26</v>
      </c>
      <c r="K31" s="67">
        <f>932.1+501.9+463.8</f>
        <v>1897.8</v>
      </c>
      <c r="L31" s="77">
        <f>+K31/K39</f>
        <v>3.9387417527795128E-2</v>
      </c>
      <c r="M31" s="212">
        <f>+L31+L32</f>
        <v>0.2471602996083673</v>
      </c>
      <c r="N31" s="205"/>
      <c r="R31" s="4"/>
      <c r="U31" s="193"/>
      <c r="V31" s="193"/>
      <c r="W31" s="193"/>
      <c r="X31" s="193"/>
    </row>
    <row r="32" spans="2:24" ht="13.8" customHeight="1" x14ac:dyDescent="0.25">
      <c r="B32" s="71" t="s">
        <v>20</v>
      </c>
      <c r="C32" s="150">
        <v>20</v>
      </c>
      <c r="D32" s="150">
        <v>37</v>
      </c>
      <c r="E32" s="85">
        <v>34</v>
      </c>
      <c r="F32" s="160">
        <v>10</v>
      </c>
      <c r="G32" s="160">
        <v>10</v>
      </c>
      <c r="H32" s="163">
        <v>0</v>
      </c>
      <c r="I32" s="163">
        <v>6</v>
      </c>
      <c r="J32" s="68">
        <f>SUM(C32:I32)</f>
        <v>117</v>
      </c>
      <c r="K32" s="69">
        <f>1752+3137.6+2888.3+876+876+481.2</f>
        <v>10011.100000000002</v>
      </c>
      <c r="L32" s="78">
        <f>+K32/K39</f>
        <v>0.20777288208057218</v>
      </c>
      <c r="M32" s="213"/>
      <c r="N32" s="206"/>
      <c r="R32" s="4"/>
    </row>
    <row r="33" spans="2:18" ht="13.8" customHeight="1" x14ac:dyDescent="0.25">
      <c r="B33" s="70" t="s">
        <v>21</v>
      </c>
      <c r="C33" s="149">
        <v>20</v>
      </c>
      <c r="D33" s="149">
        <v>0</v>
      </c>
      <c r="E33" s="84">
        <v>0</v>
      </c>
      <c r="F33" s="159">
        <v>0</v>
      </c>
      <c r="G33" s="159">
        <v>0</v>
      </c>
      <c r="H33" s="162">
        <v>0</v>
      </c>
      <c r="I33" s="162">
        <v>0</v>
      </c>
      <c r="J33" s="66">
        <f t="shared" ref="J33" si="1">SUM(C33:D33)</f>
        <v>20</v>
      </c>
      <c r="K33" s="73">
        <v>1830</v>
      </c>
      <c r="L33" s="77">
        <f>+K33/K39</f>
        <v>3.7980279310709818E-2</v>
      </c>
      <c r="M33" s="209">
        <f>L33+L34+L35</f>
        <v>0.12114048760037274</v>
      </c>
      <c r="N33" s="207">
        <f>M33+M36</f>
        <v>0.16951864665680147</v>
      </c>
      <c r="R33" s="4"/>
    </row>
    <row r="34" spans="2:18" ht="13.8" customHeight="1" x14ac:dyDescent="0.25">
      <c r="B34" s="71" t="s">
        <v>22</v>
      </c>
      <c r="C34" s="149">
        <v>0</v>
      </c>
      <c r="D34" s="149">
        <v>0</v>
      </c>
      <c r="E34" s="84">
        <v>0</v>
      </c>
      <c r="F34" s="159">
        <v>0</v>
      </c>
      <c r="G34" s="159">
        <v>0</v>
      </c>
      <c r="H34" s="162">
        <v>0</v>
      </c>
      <c r="I34" s="162">
        <v>0</v>
      </c>
      <c r="J34" s="66">
        <f>SUM(C34:I34)</f>
        <v>0</v>
      </c>
      <c r="K34" s="75">
        <v>0</v>
      </c>
      <c r="L34" s="77">
        <f>+K34/K39</f>
        <v>0</v>
      </c>
      <c r="M34" s="210"/>
      <c r="N34" s="208"/>
      <c r="R34" s="4"/>
    </row>
    <row r="35" spans="2:18" ht="13.8" customHeight="1" x14ac:dyDescent="0.25">
      <c r="B35" s="72" t="s">
        <v>23</v>
      </c>
      <c r="C35" s="150">
        <v>0</v>
      </c>
      <c r="D35" s="150">
        <v>17</v>
      </c>
      <c r="E35" s="85">
        <v>17</v>
      </c>
      <c r="F35" s="160">
        <v>0</v>
      </c>
      <c r="G35" s="160">
        <v>0</v>
      </c>
      <c r="H35" s="163">
        <v>0</v>
      </c>
      <c r="I35" s="163">
        <v>0</v>
      </c>
      <c r="J35" s="68">
        <f>SUM(C35:I35)</f>
        <v>34</v>
      </c>
      <c r="K35" s="69">
        <f>2002.6+2004.3</f>
        <v>4006.8999999999996</v>
      </c>
      <c r="L35" s="78">
        <f>+K35/K39</f>
        <v>8.3160208289662918E-2</v>
      </c>
      <c r="M35" s="211"/>
      <c r="N35" s="208"/>
      <c r="R35" s="4"/>
    </row>
    <row r="36" spans="2:18" ht="13.8" customHeight="1" x14ac:dyDescent="0.25">
      <c r="B36" s="71" t="s">
        <v>24</v>
      </c>
      <c r="C36" s="149">
        <v>0</v>
      </c>
      <c r="D36" s="149">
        <v>0</v>
      </c>
      <c r="E36" s="84">
        <v>0</v>
      </c>
      <c r="F36" s="159">
        <v>0</v>
      </c>
      <c r="G36" s="159">
        <v>0</v>
      </c>
      <c r="H36" s="162">
        <v>0</v>
      </c>
      <c r="I36" s="162">
        <v>0</v>
      </c>
      <c r="J36" s="66">
        <f>SUM(C36:I36)</f>
        <v>0</v>
      </c>
      <c r="K36" s="74">
        <v>0</v>
      </c>
      <c r="L36" s="77">
        <f>+K36/K39</f>
        <v>0</v>
      </c>
      <c r="M36" s="209">
        <f>+L36+L37+L38</f>
        <v>4.8378159056428734E-2</v>
      </c>
      <c r="N36" s="208"/>
      <c r="R36" s="4"/>
    </row>
    <row r="37" spans="2:18" ht="13.8" customHeight="1" x14ac:dyDescent="0.25">
      <c r="B37" s="71" t="s">
        <v>25</v>
      </c>
      <c r="C37" s="149">
        <v>0</v>
      </c>
      <c r="D37" s="149">
        <v>0</v>
      </c>
      <c r="E37" s="84">
        <v>0</v>
      </c>
      <c r="F37" s="159">
        <v>0</v>
      </c>
      <c r="G37" s="159">
        <v>0</v>
      </c>
      <c r="H37" s="162">
        <v>0</v>
      </c>
      <c r="I37" s="162">
        <v>0</v>
      </c>
      <c r="J37" s="66">
        <f>SUM(C37:I37)</f>
        <v>0</v>
      </c>
      <c r="K37" s="75">
        <v>0</v>
      </c>
      <c r="L37" s="77">
        <f>+K37/K39</f>
        <v>0</v>
      </c>
      <c r="M37" s="210"/>
      <c r="N37" s="208"/>
      <c r="R37" s="4"/>
    </row>
    <row r="38" spans="2:18" ht="13.8" customHeight="1" x14ac:dyDescent="0.25">
      <c r="B38" s="71" t="s">
        <v>112</v>
      </c>
      <c r="C38" s="149">
        <v>0</v>
      </c>
      <c r="D38" s="149">
        <v>3</v>
      </c>
      <c r="E38" s="84">
        <v>6</v>
      </c>
      <c r="F38" s="159">
        <v>6</v>
      </c>
      <c r="G38" s="159">
        <v>3</v>
      </c>
      <c r="H38" s="162">
        <v>0</v>
      </c>
      <c r="I38" s="162">
        <v>0</v>
      </c>
      <c r="J38" s="66">
        <f>SUM(C38:I38)</f>
        <v>18</v>
      </c>
      <c r="K38" s="75">
        <v>2331</v>
      </c>
      <c r="L38" s="77">
        <f>+K38/K39</f>
        <v>4.8378159056428734E-2</v>
      </c>
      <c r="M38" s="210"/>
      <c r="N38" s="208"/>
      <c r="R38" s="4"/>
    </row>
    <row r="39" spans="2:18" x14ac:dyDescent="0.25">
      <c r="B39" s="32" t="s">
        <v>63</v>
      </c>
      <c r="C39" s="33">
        <f t="shared" ref="C39:N39" si="2">SUM(C27:C38)</f>
        <v>140</v>
      </c>
      <c r="D39" s="33">
        <f t="shared" si="2"/>
        <v>118</v>
      </c>
      <c r="E39" s="33">
        <f t="shared" si="2"/>
        <v>130</v>
      </c>
      <c r="F39" s="33">
        <f t="shared" si="2"/>
        <v>86</v>
      </c>
      <c r="G39" s="33">
        <f t="shared" si="2"/>
        <v>67</v>
      </c>
      <c r="H39" s="33">
        <f t="shared" si="2"/>
        <v>49</v>
      </c>
      <c r="I39" s="33">
        <f t="shared" si="2"/>
        <v>42</v>
      </c>
      <c r="J39" s="33">
        <f t="shared" si="2"/>
        <v>632</v>
      </c>
      <c r="K39" s="64">
        <f t="shared" si="2"/>
        <v>48182.9</v>
      </c>
      <c r="L39" s="34">
        <f t="shared" si="2"/>
        <v>1</v>
      </c>
      <c r="M39" s="34">
        <f t="shared" si="2"/>
        <v>1</v>
      </c>
      <c r="N39" s="34">
        <f t="shared" si="2"/>
        <v>1</v>
      </c>
    </row>
    <row r="40" spans="2:18" x14ac:dyDescent="0.25">
      <c r="C40" s="2"/>
      <c r="D40" s="2"/>
      <c r="E40" s="2"/>
      <c r="F40" s="2"/>
      <c r="H40" s="2"/>
      <c r="I40" s="2"/>
    </row>
    <row r="41" spans="2:18" x14ac:dyDescent="0.25">
      <c r="C41" s="2"/>
      <c r="D41" s="2"/>
      <c r="E41" s="2"/>
      <c r="F41" s="3"/>
      <c r="G41" s="2"/>
      <c r="H41" s="2"/>
    </row>
    <row r="42" spans="2:18" ht="22.85" customHeight="1" x14ac:dyDescent="0.25">
      <c r="B42" s="105"/>
      <c r="C42" s="98" t="s">
        <v>65</v>
      </c>
      <c r="D42" s="98" t="s">
        <v>66</v>
      </c>
      <c r="E42" s="98" t="s">
        <v>67</v>
      </c>
      <c r="F42" s="98" t="s">
        <v>68</v>
      </c>
      <c r="G42" s="98" t="s">
        <v>36</v>
      </c>
      <c r="K42" s="108"/>
    </row>
    <row r="43" spans="2:18" x14ac:dyDescent="0.25">
      <c r="B43" s="164" t="s">
        <v>106</v>
      </c>
      <c r="C43" s="172">
        <v>0</v>
      </c>
      <c r="D43" s="89">
        <v>100</v>
      </c>
      <c r="E43" s="89">
        <v>40</v>
      </c>
      <c r="F43" s="89">
        <v>0</v>
      </c>
      <c r="G43" s="89">
        <f t="shared" ref="G43:G49" si="3">+SUM(C43:F43)</f>
        <v>140</v>
      </c>
      <c r="L43" s="121"/>
    </row>
    <row r="44" spans="2:18" x14ac:dyDescent="0.25">
      <c r="B44" s="164" t="s">
        <v>107</v>
      </c>
      <c r="C44" s="172">
        <v>0</v>
      </c>
      <c r="D44" s="89">
        <v>60</v>
      </c>
      <c r="E44" s="89">
        <v>54</v>
      </c>
      <c r="F44" s="89">
        <v>4</v>
      </c>
      <c r="G44" s="89">
        <f t="shared" si="3"/>
        <v>118</v>
      </c>
      <c r="L44" s="121"/>
    </row>
    <row r="45" spans="2:18" x14ac:dyDescent="0.25">
      <c r="B45" s="165" t="s">
        <v>108</v>
      </c>
      <c r="C45" s="173">
        <v>0</v>
      </c>
      <c r="D45" s="166">
        <v>73</v>
      </c>
      <c r="E45" s="166">
        <v>51</v>
      </c>
      <c r="F45" s="166">
        <v>6</v>
      </c>
      <c r="G45" s="166">
        <f t="shared" si="3"/>
        <v>130</v>
      </c>
      <c r="L45" s="121"/>
    </row>
    <row r="46" spans="2:18" x14ac:dyDescent="0.25">
      <c r="B46" s="167" t="s">
        <v>105</v>
      </c>
      <c r="C46" s="174">
        <v>0</v>
      </c>
      <c r="D46" s="168">
        <v>71</v>
      </c>
      <c r="E46" s="168">
        <v>10</v>
      </c>
      <c r="F46" s="168">
        <v>5</v>
      </c>
      <c r="G46" s="168">
        <f t="shared" si="3"/>
        <v>86</v>
      </c>
      <c r="L46" s="121"/>
    </row>
    <row r="47" spans="2:18" x14ac:dyDescent="0.25">
      <c r="B47" s="167" t="s">
        <v>109</v>
      </c>
      <c r="C47" s="174">
        <v>0</v>
      </c>
      <c r="D47" s="168">
        <v>54</v>
      </c>
      <c r="E47" s="168">
        <v>10</v>
      </c>
      <c r="F47" s="168">
        <v>3</v>
      </c>
      <c r="G47" s="168">
        <f t="shared" si="3"/>
        <v>67</v>
      </c>
      <c r="L47" s="121"/>
    </row>
    <row r="48" spans="2:18" x14ac:dyDescent="0.25">
      <c r="B48" s="169" t="s">
        <v>110</v>
      </c>
      <c r="C48" s="175">
        <v>0</v>
      </c>
      <c r="D48" s="170">
        <v>49</v>
      </c>
      <c r="E48" s="170">
        <v>0</v>
      </c>
      <c r="F48" s="170">
        <v>0</v>
      </c>
      <c r="G48" s="170">
        <f t="shared" si="3"/>
        <v>49</v>
      </c>
      <c r="L48" s="121"/>
    </row>
    <row r="49" spans="2:12" x14ac:dyDescent="0.25">
      <c r="B49" s="169" t="s">
        <v>111</v>
      </c>
      <c r="C49" s="175">
        <v>0</v>
      </c>
      <c r="D49" s="170">
        <v>30</v>
      </c>
      <c r="E49" s="170">
        <v>12</v>
      </c>
      <c r="F49" s="170">
        <v>0</v>
      </c>
      <c r="G49" s="170">
        <f t="shared" si="3"/>
        <v>42</v>
      </c>
      <c r="L49" s="121"/>
    </row>
    <row r="50" spans="2:12" x14ac:dyDescent="0.25">
      <c r="B50" s="171" t="s">
        <v>60</v>
      </c>
      <c r="C50" s="176">
        <v>0</v>
      </c>
      <c r="D50" s="176">
        <f>+SUM(D43:D49)</f>
        <v>437</v>
      </c>
      <c r="E50" s="176">
        <f>+SUM(E43:E49)</f>
        <v>177</v>
      </c>
      <c r="F50" s="176">
        <f>+SUM(F43:F49)</f>
        <v>18</v>
      </c>
      <c r="G50" s="176">
        <f>+C50+D50+E50+F50</f>
        <v>632</v>
      </c>
      <c r="L50" s="121"/>
    </row>
    <row r="51" spans="2:12" x14ac:dyDescent="0.25">
      <c r="B51" s="171" t="s">
        <v>34</v>
      </c>
      <c r="C51" s="177">
        <v>0</v>
      </c>
      <c r="D51" s="178">
        <f>6478+3966+4759.8+4406.1+3207.6+3237.5+1898.2</f>
        <v>27953.200000000001</v>
      </c>
      <c r="E51" s="178">
        <f>3582+5140.2+4892.6+876+876+945</f>
        <v>16311.800000000001</v>
      </c>
      <c r="F51" s="178">
        <f>554.2+1169.1+1555.6+639.3</f>
        <v>3918.2</v>
      </c>
      <c r="G51" s="176">
        <f>+C51+D51+E51+F51</f>
        <v>48183.199999999997</v>
      </c>
      <c r="J51" s="122"/>
      <c r="L51" s="121"/>
    </row>
    <row r="52" spans="2:12" x14ac:dyDescent="0.25">
      <c r="B52" s="171" t="s">
        <v>118</v>
      </c>
      <c r="C52" s="179">
        <f>C50/K38</f>
        <v>0</v>
      </c>
      <c r="D52" s="179">
        <f>+D50/$G$50</f>
        <v>0.69145569620253167</v>
      </c>
      <c r="E52" s="179">
        <f t="shared" ref="E52:F52" si="4">+E50/$G$50</f>
        <v>0.2800632911392405</v>
      </c>
      <c r="F52" s="179">
        <f t="shared" si="4"/>
        <v>2.8481012658227847E-2</v>
      </c>
      <c r="G52" s="180">
        <f>+C52+D52+E52+F52</f>
        <v>1</v>
      </c>
    </row>
    <row r="53" spans="2:12" x14ac:dyDescent="0.25">
      <c r="B53" s="171" t="s">
        <v>119</v>
      </c>
      <c r="C53" s="179">
        <f>C51/K39</f>
        <v>0</v>
      </c>
      <c r="D53" s="179">
        <f>+D51/K39</f>
        <v>0.58014772875854292</v>
      </c>
      <c r="E53" s="179">
        <f>+E51/K39</f>
        <v>0.33853919128985593</v>
      </c>
      <c r="F53" s="179">
        <f>+F51/K39</f>
        <v>8.1319306226897925E-2</v>
      </c>
      <c r="G53" s="180">
        <f>+C53+D53+E53+F53</f>
        <v>1.0000062262752969</v>
      </c>
    </row>
    <row r="54" spans="2:12" x14ac:dyDescent="0.25">
      <c r="C54" s="2"/>
      <c r="D54" s="2"/>
      <c r="E54" s="2"/>
      <c r="F54" s="3"/>
      <c r="G54" s="2"/>
      <c r="H54" s="2"/>
    </row>
    <row r="56" spans="2:12" ht="24.45" customHeight="1" x14ac:dyDescent="0.25">
      <c r="C56" s="188"/>
      <c r="D56" s="188"/>
      <c r="E56" s="188"/>
      <c r="F56" s="188"/>
      <c r="G56" s="188"/>
      <c r="H56" s="188"/>
      <c r="I56" s="188"/>
      <c r="J56" s="188"/>
      <c r="K56" s="188"/>
    </row>
    <row r="57" spans="2:12" ht="20.7" customHeight="1" x14ac:dyDescent="0.25">
      <c r="B57" s="105"/>
      <c r="C57" s="187" t="s">
        <v>27</v>
      </c>
      <c r="D57" s="187" t="s">
        <v>113</v>
      </c>
      <c r="E57" s="187" t="s">
        <v>114</v>
      </c>
      <c r="F57" s="187" t="s">
        <v>26</v>
      </c>
      <c r="G57" s="187" t="s">
        <v>115</v>
      </c>
      <c r="H57" s="187" t="s">
        <v>116</v>
      </c>
      <c r="I57" s="187" t="s">
        <v>43</v>
      </c>
      <c r="J57" s="187" t="s">
        <v>117</v>
      </c>
      <c r="K57" s="187" t="s">
        <v>96</v>
      </c>
      <c r="L57" s="187" t="s">
        <v>36</v>
      </c>
    </row>
    <row r="58" spans="2:12" x14ac:dyDescent="0.25">
      <c r="B58" s="164" t="s">
        <v>106</v>
      </c>
      <c r="C58" s="172">
        <v>0</v>
      </c>
      <c r="D58" s="89">
        <v>60</v>
      </c>
      <c r="E58" s="89">
        <v>0</v>
      </c>
      <c r="F58" s="89">
        <v>60</v>
      </c>
      <c r="G58" s="89">
        <v>20</v>
      </c>
      <c r="H58" s="89">
        <v>0</v>
      </c>
      <c r="I58" s="89">
        <v>0</v>
      </c>
      <c r="J58" s="89">
        <v>0</v>
      </c>
      <c r="K58" s="89">
        <v>0</v>
      </c>
      <c r="L58" s="89">
        <f t="shared" ref="L58:L67" si="5">+SUM(C58:K58)</f>
        <v>140</v>
      </c>
    </row>
    <row r="59" spans="2:12" x14ac:dyDescent="0.25">
      <c r="B59" s="164" t="s">
        <v>107</v>
      </c>
      <c r="C59" s="172">
        <v>0</v>
      </c>
      <c r="D59" s="89">
        <v>78</v>
      </c>
      <c r="E59" s="89">
        <v>0</v>
      </c>
      <c r="F59" s="89">
        <v>40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f t="shared" si="5"/>
        <v>118</v>
      </c>
    </row>
    <row r="60" spans="2:12" x14ac:dyDescent="0.25">
      <c r="B60" s="165" t="s">
        <v>108</v>
      </c>
      <c r="C60" s="173">
        <v>0</v>
      </c>
      <c r="D60" s="166">
        <v>19</v>
      </c>
      <c r="E60" s="166">
        <v>60</v>
      </c>
      <c r="F60" s="166">
        <v>0</v>
      </c>
      <c r="G60" s="166">
        <v>0</v>
      </c>
      <c r="H60" s="166">
        <v>0</v>
      </c>
      <c r="I60" s="166">
        <v>43</v>
      </c>
      <c r="J60" s="166">
        <v>8</v>
      </c>
      <c r="K60" s="166">
        <v>0</v>
      </c>
      <c r="L60" s="166">
        <f t="shared" si="5"/>
        <v>130</v>
      </c>
    </row>
    <row r="61" spans="2:12" x14ac:dyDescent="0.25">
      <c r="B61" s="167" t="s">
        <v>105</v>
      </c>
      <c r="C61" s="174">
        <v>0</v>
      </c>
      <c r="D61" s="168">
        <v>36</v>
      </c>
      <c r="E61" s="168">
        <v>0</v>
      </c>
      <c r="F61" s="168">
        <v>0</v>
      </c>
      <c r="G61" s="168">
        <v>12</v>
      </c>
      <c r="H61" s="168">
        <v>0</v>
      </c>
      <c r="I61" s="168">
        <v>10</v>
      </c>
      <c r="J61" s="168">
        <v>6</v>
      </c>
      <c r="K61" s="168">
        <v>22</v>
      </c>
      <c r="L61" s="168">
        <f t="shared" si="5"/>
        <v>86</v>
      </c>
    </row>
    <row r="62" spans="2:12" x14ac:dyDescent="0.25">
      <c r="B62" s="167" t="s">
        <v>109</v>
      </c>
      <c r="C62" s="174">
        <v>17</v>
      </c>
      <c r="D62" s="168">
        <v>0</v>
      </c>
      <c r="E62" s="168">
        <v>2</v>
      </c>
      <c r="F62" s="168">
        <v>25</v>
      </c>
      <c r="G62" s="168">
        <v>0</v>
      </c>
      <c r="H62" s="168">
        <v>19</v>
      </c>
      <c r="I62" s="168">
        <v>1</v>
      </c>
      <c r="J62" s="168">
        <v>1</v>
      </c>
      <c r="K62" s="168">
        <v>2</v>
      </c>
      <c r="L62" s="168">
        <f t="shared" si="5"/>
        <v>67</v>
      </c>
    </row>
    <row r="63" spans="2:12" x14ac:dyDescent="0.25">
      <c r="B63" s="169" t="s">
        <v>110</v>
      </c>
      <c r="C63" s="175">
        <v>21</v>
      </c>
      <c r="D63" s="170">
        <v>0</v>
      </c>
      <c r="E63" s="170">
        <v>0</v>
      </c>
      <c r="F63" s="170">
        <v>28</v>
      </c>
      <c r="G63" s="170">
        <v>0</v>
      </c>
      <c r="H63" s="170">
        <v>0</v>
      </c>
      <c r="I63" s="170">
        <v>0</v>
      </c>
      <c r="J63" s="170">
        <v>0</v>
      </c>
      <c r="K63" s="170">
        <v>0</v>
      </c>
      <c r="L63" s="170">
        <f t="shared" si="5"/>
        <v>49</v>
      </c>
    </row>
    <row r="64" spans="2:12" x14ac:dyDescent="0.25">
      <c r="B64" s="169" t="s">
        <v>111</v>
      </c>
      <c r="C64" s="175">
        <v>12</v>
      </c>
      <c r="D64" s="170">
        <v>6</v>
      </c>
      <c r="E64" s="170">
        <v>0</v>
      </c>
      <c r="F64" s="170">
        <v>18</v>
      </c>
      <c r="G64" s="170">
        <v>6</v>
      </c>
      <c r="H64" s="170">
        <v>0</v>
      </c>
      <c r="I64" s="170">
        <v>0</v>
      </c>
      <c r="J64" s="170"/>
      <c r="K64" s="170">
        <v>0</v>
      </c>
      <c r="L64" s="170">
        <f t="shared" si="5"/>
        <v>42</v>
      </c>
    </row>
    <row r="65" spans="2:12" x14ac:dyDescent="0.25">
      <c r="B65" s="171" t="s">
        <v>60</v>
      </c>
      <c r="C65" s="176">
        <f>SUM(C58:C64)</f>
        <v>50</v>
      </c>
      <c r="D65" s="176">
        <f t="shared" ref="D65:K65" si="6">SUM(D58:D64)</f>
        <v>199</v>
      </c>
      <c r="E65" s="176">
        <f t="shared" si="6"/>
        <v>62</v>
      </c>
      <c r="F65" s="176">
        <f t="shared" si="6"/>
        <v>171</v>
      </c>
      <c r="G65" s="176">
        <f t="shared" si="6"/>
        <v>38</v>
      </c>
      <c r="H65" s="176">
        <f t="shared" si="6"/>
        <v>19</v>
      </c>
      <c r="I65" s="176">
        <f t="shared" si="6"/>
        <v>54</v>
      </c>
      <c r="J65" s="176">
        <f t="shared" si="6"/>
        <v>15</v>
      </c>
      <c r="K65" s="176">
        <f t="shared" si="6"/>
        <v>24</v>
      </c>
      <c r="L65" s="176">
        <f t="shared" si="5"/>
        <v>632</v>
      </c>
    </row>
    <row r="66" spans="2:12" x14ac:dyDescent="0.25">
      <c r="B66" s="171" t="s">
        <v>34</v>
      </c>
      <c r="C66" s="177">
        <f>1104.9+1422.4+789</f>
        <v>3316.3</v>
      </c>
      <c r="D66" s="178">
        <f>4460+6662.4+2004.3+453.7+2126.4+481.2+237.6</f>
        <v>16425.599999999999</v>
      </c>
      <c r="E66" s="178">
        <f>4525.9+152.5</f>
        <v>4678.3999999999996</v>
      </c>
      <c r="F66" s="178">
        <f>3848+2998+1469.7+1815.1+1109.2</f>
        <v>11240.000000000002</v>
      </c>
      <c r="G66" s="178">
        <f>1752+781.2+463.8</f>
        <v>2997</v>
      </c>
      <c r="H66" s="178">
        <f>1252.8</f>
        <v>1252.8</v>
      </c>
      <c r="I66" s="178">
        <f>3122.2+649+200</f>
        <v>3971.2</v>
      </c>
      <c r="J66" s="178">
        <f>715.4+1785.9+201.7</f>
        <v>2703</v>
      </c>
      <c r="K66" s="178">
        <f>1495.2+103.7</f>
        <v>1598.9</v>
      </c>
      <c r="L66" s="177">
        <f t="shared" si="5"/>
        <v>48183.199999999997</v>
      </c>
    </row>
    <row r="67" spans="2:12" x14ac:dyDescent="0.25">
      <c r="B67" s="171" t="s">
        <v>64</v>
      </c>
      <c r="C67" s="179">
        <f>+C66/$L$66</f>
        <v>6.8826894021152607E-2</v>
      </c>
      <c r="D67" s="179">
        <f t="shared" ref="D67:K67" si="7">+D66/$L$66</f>
        <v>0.34089890252204086</v>
      </c>
      <c r="E67" s="179">
        <f t="shared" si="7"/>
        <v>9.7096083282139825E-2</v>
      </c>
      <c r="F67" s="179">
        <f t="shared" si="7"/>
        <v>0.23327632867887568</v>
      </c>
      <c r="G67" s="179">
        <f t="shared" si="7"/>
        <v>6.2200102940443973E-2</v>
      </c>
      <c r="H67" s="179">
        <f t="shared" si="7"/>
        <v>2.6000763751681085E-2</v>
      </c>
      <c r="I67" s="179">
        <f t="shared" si="7"/>
        <v>8.2418768367397768E-2</v>
      </c>
      <c r="J67" s="179">
        <f t="shared" si="7"/>
        <v>5.60983911404805E-2</v>
      </c>
      <c r="K67" s="179">
        <f t="shared" si="7"/>
        <v>3.3183765295787745E-2</v>
      </c>
      <c r="L67" s="180">
        <f t="shared" si="5"/>
        <v>1.0000000000000002</v>
      </c>
    </row>
    <row r="71" spans="2:12" x14ac:dyDescent="0.25">
      <c r="G71" s="181"/>
    </row>
  </sheetData>
  <mergeCells count="19">
    <mergeCell ref="M33:M35"/>
    <mergeCell ref="M36:M38"/>
    <mergeCell ref="M31:M32"/>
    <mergeCell ref="M27:M30"/>
    <mergeCell ref="B1:C1"/>
    <mergeCell ref="U4:X4"/>
    <mergeCell ref="U5:X5"/>
    <mergeCell ref="U6:X6"/>
    <mergeCell ref="U12:X12"/>
    <mergeCell ref="U20:X20"/>
    <mergeCell ref="N27:N32"/>
    <mergeCell ref="N33:N38"/>
    <mergeCell ref="U30:X30"/>
    <mergeCell ref="U31:X31"/>
    <mergeCell ref="U14:X14"/>
    <mergeCell ref="U27:X27"/>
    <mergeCell ref="U28:X28"/>
    <mergeCell ref="U29:X29"/>
    <mergeCell ref="U26:X26"/>
  </mergeCells>
  <pageMargins left="0.7" right="0.7" top="0.75" bottom="0.75" header="0.3" footer="0.3"/>
  <pageSetup orientation="portrait" horizontalDpi="1200" verticalDpi="1200" r:id="rId1"/>
  <ignoredErrors>
    <ignoredError sqref="J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BLD A1</vt:lpstr>
      <vt:lpstr>BLD A2</vt:lpstr>
      <vt:lpstr>BLD B1</vt:lpstr>
      <vt:lpstr>BLD G1</vt:lpstr>
      <vt:lpstr>BLD G2</vt:lpstr>
      <vt:lpstr>BLD D1</vt:lpstr>
      <vt:lpstr>BLD D2</vt:lpstr>
      <vt:lpstr>ՎԵՐԼՈՒԾՈՒԹՅՈՒՆ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Artut Petrosyan</dc:creator>
  <cp:lastModifiedBy>Artut Petrosyan</cp:lastModifiedBy>
  <dcterms:created xsi:type="dcterms:W3CDTF">2023-03-22T10:49:26Z</dcterms:created>
  <dcterms:modified xsi:type="dcterms:W3CDTF">2023-12-18T17:10:15Z</dcterms:modified>
</cp:coreProperties>
</file>